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activeTab="4"/>
  </bookViews>
  <sheets>
    <sheet name="2020年" sheetId="17" r:id="rId1"/>
    <sheet name="2021年" sheetId="31" r:id="rId2"/>
    <sheet name="2022年" sheetId="32" r:id="rId3"/>
    <sheet name="2023年" sheetId="33" r:id="rId4"/>
    <sheet name="2024年" sheetId="34" r:id="rId5"/>
    <sheet name="折标" sheetId="4" r:id="rId6"/>
    <sheet name="ZB-1" sheetId="5" r:id="rId7"/>
    <sheet name="ZB-2" sheetId="7" r:id="rId8"/>
    <sheet name="3" sheetId="6" r:id="rId9"/>
    <sheet name="4" sheetId="15" r:id="rId10"/>
    <sheet name="标准" sheetId="2" r:id="rId11"/>
    <sheet name="EP图" sheetId="9" r:id="rId12"/>
    <sheet name="Sheet1" sheetId="26" r:id="rId13"/>
  </sheets>
  <externalReferences>
    <externalReference r:id="rId1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<sst xmlns="http://schemas.openxmlformats.org/spreadsheetml/2006/main" count="1334" uniqueCount="208">
  <si>
    <t>戴卡凯斯曼成都汽车零部件有限公司2020年能源消耗情况统计表</t>
  </si>
  <si>
    <t>序号</t>
  </si>
  <si>
    <t>核算单元</t>
  </si>
  <si>
    <t>能源消耗及相应
指标数据</t>
  </si>
  <si>
    <t>单位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</si>
  <si>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</si>
  <si>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</si>
  <si>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</si>
  <si>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</si>
  <si>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</si>
  <si>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</si>
  <si>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</si>
  <si>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</si>
  <si>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</si>
  <si>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</si>
  <si>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</si>
  <si>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</si>
  <si>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</si>
  <si>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>折标能耗（tce)</t>
  </si>
  <si>
    <t>公司级</t>
  </si>
  <si>
    <t>*电</t>
  </si>
  <si>
    <r>
      <rPr>
        <sz val="11"/>
        <rFont val="Times New Roman"/>
        <charset val="134"/>
      </rPr>
      <t>kW</t>
    </r>
    <r>
      <rPr>
        <sz val="11"/>
        <rFont val="Times New Roman"/>
        <charset val="134"/>
      </rPr>
      <t>·</t>
    </r>
    <r>
      <rPr>
        <sz val="11"/>
        <rFont val="Times New Roman"/>
        <charset val="134"/>
      </rPr>
      <t>h</t>
    </r>
  </si>
  <si>
    <t>*水</t>
  </si>
  <si>
    <t>t</t>
  </si>
  <si>
    <t>*天然气</t>
  </si>
  <si>
    <t>m³</t>
  </si>
  <si>
    <r>
      <rPr>
        <sz val="11"/>
        <rFont val="Times New Roman"/>
        <charset val="134"/>
      </rPr>
      <t>*</t>
    </r>
    <r>
      <rPr>
        <sz val="11"/>
        <rFont val="宋体"/>
        <charset val="134"/>
      </rPr>
      <t>压缩空气</t>
    </r>
  </si>
  <si>
    <r>
      <rPr>
        <sz val="11"/>
        <rFont val="Times New Roman"/>
        <charset val="134"/>
      </rPr>
      <t>G-</t>
    </r>
    <r>
      <rPr>
        <sz val="11"/>
        <rFont val="宋体"/>
        <charset val="134"/>
      </rPr>
      <t>能源成本</t>
    </r>
  </si>
  <si>
    <t>万元</t>
  </si>
  <si>
    <r>
      <rPr>
        <sz val="11"/>
        <rFont val="Times New Roman"/>
        <charset val="134"/>
      </rPr>
      <t>G-</t>
    </r>
    <r>
      <rPr>
        <sz val="11"/>
        <rFont val="宋体"/>
        <charset val="134"/>
      </rPr>
      <t>综合能耗</t>
    </r>
  </si>
  <si>
    <t>tce</t>
  </si>
  <si>
    <r>
      <rPr>
        <sz val="11"/>
        <rFont val="Times New Roman"/>
        <charset val="134"/>
      </rPr>
      <t>G-</t>
    </r>
    <r>
      <rPr>
        <sz val="11"/>
        <rFont val="宋体"/>
        <charset val="134"/>
      </rPr>
      <t>产值</t>
    </r>
  </si>
  <si>
    <r>
      <rPr>
        <sz val="11"/>
        <rFont val="Times New Roman"/>
        <charset val="134"/>
      </rPr>
      <t>G-</t>
    </r>
    <r>
      <rPr>
        <sz val="11"/>
        <rFont val="宋体"/>
        <charset val="134"/>
      </rPr>
      <t>产量</t>
    </r>
  </si>
  <si>
    <r>
      <rPr>
        <sz val="11"/>
        <rFont val="Times New Roman"/>
        <charset val="134"/>
      </rPr>
      <t>G-</t>
    </r>
    <r>
      <rPr>
        <sz val="11"/>
        <rFont val="宋体"/>
        <charset val="134"/>
      </rPr>
      <t>单位产量电耗</t>
    </r>
  </si>
  <si>
    <r>
      <rPr>
        <sz val="11"/>
        <rFont val="Times New Roman"/>
        <charset val="134"/>
      </rPr>
      <t>kW</t>
    </r>
    <r>
      <rPr>
        <sz val="11"/>
        <rFont val="Times New Roman"/>
        <charset val="134"/>
      </rPr>
      <t>·</t>
    </r>
    <r>
      <rPr>
        <sz val="11"/>
        <rFont val="Times New Roman"/>
        <charset val="134"/>
      </rPr>
      <t>h/t</t>
    </r>
  </si>
  <si>
    <r>
      <rPr>
        <sz val="11"/>
        <rFont val="Times New Roman"/>
        <charset val="134"/>
      </rPr>
      <t>G-</t>
    </r>
    <r>
      <rPr>
        <sz val="11"/>
        <rFont val="宋体"/>
        <charset val="134"/>
      </rPr>
      <t>单位产量水耗</t>
    </r>
  </si>
  <si>
    <t>t/t</t>
  </si>
  <si>
    <r>
      <rPr>
        <sz val="11"/>
        <rFont val="Times New Roman"/>
        <charset val="134"/>
      </rPr>
      <t>G-</t>
    </r>
    <r>
      <rPr>
        <sz val="11"/>
        <rFont val="宋体"/>
        <charset val="134"/>
      </rPr>
      <t>单位产量天然气耗</t>
    </r>
  </si>
  <si>
    <t>m³/t</t>
  </si>
  <si>
    <r>
      <rPr>
        <sz val="11"/>
        <rFont val="Times New Roman"/>
        <charset val="134"/>
      </rPr>
      <t>G-</t>
    </r>
    <r>
      <rPr>
        <sz val="11"/>
        <rFont val="宋体"/>
        <charset val="134"/>
      </rPr>
      <t>万元产值综合能耗</t>
    </r>
  </si>
  <si>
    <t>tce/万元</t>
  </si>
  <si>
    <r>
      <rPr>
        <sz val="11"/>
        <rFont val="Times New Roman"/>
        <charset val="134"/>
      </rPr>
      <t>G-</t>
    </r>
    <r>
      <rPr>
        <sz val="11"/>
        <rFont val="宋体"/>
        <charset val="134"/>
      </rPr>
      <t>单位产量综合能耗</t>
    </r>
  </si>
  <si>
    <t>tce/t</t>
  </si>
  <si>
    <t>车间级</t>
  </si>
  <si>
    <t>热工科</t>
  </si>
  <si>
    <r>
      <rPr>
        <sz val="11"/>
        <rFont val="Times New Roman"/>
        <charset val="134"/>
      </rPr>
      <t>B-</t>
    </r>
    <r>
      <rPr>
        <sz val="11"/>
        <rFont val="宋体"/>
        <charset val="134"/>
      </rPr>
      <t>综合能耗</t>
    </r>
  </si>
  <si>
    <r>
      <rPr>
        <sz val="11"/>
        <rFont val="Times New Roman"/>
        <charset val="134"/>
      </rPr>
      <t>B-</t>
    </r>
    <r>
      <rPr>
        <sz val="11"/>
        <rFont val="宋体"/>
        <charset val="134"/>
      </rPr>
      <t>产量</t>
    </r>
  </si>
  <si>
    <r>
      <rPr>
        <sz val="11"/>
        <rFont val="Times New Roman"/>
        <charset val="134"/>
      </rPr>
      <t>B-</t>
    </r>
    <r>
      <rPr>
        <sz val="11"/>
        <rFont val="宋体"/>
        <charset val="134"/>
      </rPr>
      <t>单位产量电耗</t>
    </r>
  </si>
  <si>
    <r>
      <rPr>
        <sz val="11"/>
        <rFont val="Times New Roman"/>
        <charset val="134"/>
      </rPr>
      <t>B-</t>
    </r>
    <r>
      <rPr>
        <sz val="11"/>
        <rFont val="宋体"/>
        <charset val="134"/>
      </rPr>
      <t>单位产量水耗</t>
    </r>
  </si>
  <si>
    <r>
      <rPr>
        <sz val="11"/>
        <rFont val="Times New Roman"/>
        <charset val="134"/>
      </rPr>
      <t>B-</t>
    </r>
    <r>
      <rPr>
        <sz val="11"/>
        <rFont val="宋体"/>
        <charset val="134"/>
      </rPr>
      <t>单位产量天然气耗</t>
    </r>
  </si>
  <si>
    <r>
      <rPr>
        <sz val="11"/>
        <rFont val="Times New Roman"/>
        <charset val="134"/>
      </rPr>
      <t>B-</t>
    </r>
    <r>
      <rPr>
        <sz val="11"/>
        <rFont val="宋体"/>
        <charset val="134"/>
      </rPr>
      <t>单位产量综合能耗</t>
    </r>
  </si>
  <si>
    <t>差压熔炼（热工工序）</t>
  </si>
  <si>
    <t>差压铸造（热工工序）</t>
  </si>
  <si>
    <t>锯钻（热工工序）</t>
  </si>
  <si>
    <r>
      <rPr>
        <sz val="10.5"/>
        <rFont val="Times New Roman"/>
        <charset val="134"/>
      </rPr>
      <t>X</t>
    </r>
    <r>
      <rPr>
        <sz val="10.5"/>
        <rFont val="宋体"/>
        <charset val="134"/>
      </rPr>
      <t>光（热工工序）</t>
    </r>
  </si>
  <si>
    <t>热处理荧光（热工工序）</t>
  </si>
  <si>
    <t>机加</t>
  </si>
  <si>
    <t>设备级</t>
  </si>
  <si>
    <t>熔炼炉</t>
  </si>
  <si>
    <r>
      <rPr>
        <sz val="11"/>
        <rFont val="Times New Roman"/>
        <charset val="134"/>
      </rPr>
      <t>S-</t>
    </r>
    <r>
      <rPr>
        <sz val="11"/>
        <rFont val="宋体"/>
        <charset val="134"/>
      </rPr>
      <t>产量</t>
    </r>
  </si>
  <si>
    <r>
      <rPr>
        <sz val="11"/>
        <rFont val="Times New Roman"/>
        <charset val="134"/>
      </rPr>
      <t>S-</t>
    </r>
    <r>
      <rPr>
        <sz val="11"/>
        <rFont val="宋体"/>
        <charset val="134"/>
      </rPr>
      <t>单位产量电耗</t>
    </r>
  </si>
  <si>
    <r>
      <rPr>
        <sz val="11"/>
        <rFont val="Times New Roman"/>
        <charset val="134"/>
      </rPr>
      <t>S-</t>
    </r>
    <r>
      <rPr>
        <sz val="11"/>
        <rFont val="宋体"/>
        <charset val="134"/>
      </rPr>
      <t>单位产量天然气耗</t>
    </r>
  </si>
  <si>
    <t>差压铸造机</t>
  </si>
  <si>
    <r>
      <rPr>
        <sz val="11"/>
        <rFont val="Times New Roman"/>
        <charset val="134"/>
      </rPr>
      <t>S-</t>
    </r>
    <r>
      <rPr>
        <sz val="11"/>
        <rFont val="宋体"/>
        <charset val="134"/>
      </rPr>
      <t>单位产量水耗</t>
    </r>
  </si>
  <si>
    <t>空压机</t>
  </si>
  <si>
    <t>*产气量</t>
  </si>
  <si>
    <t>气电比</t>
  </si>
  <si>
    <r>
      <rPr>
        <sz val="11"/>
        <rFont val="Times New Roman"/>
        <charset val="134"/>
      </rPr>
      <t>kW</t>
    </r>
    <r>
      <rPr>
        <sz val="11"/>
        <rFont val="Times New Roman"/>
        <charset val="134"/>
      </rPr>
      <t>·</t>
    </r>
    <r>
      <rPr>
        <sz val="11"/>
        <rFont val="Times New Roman"/>
        <charset val="134"/>
      </rPr>
      <t>h/m³</t>
    </r>
  </si>
  <si>
    <t>制冷机组</t>
  </si>
  <si>
    <t>变配电</t>
  </si>
  <si>
    <t>污水处理设备</t>
  </si>
  <si>
    <t>戴卡凯斯曼成都汽车零部件有限公司2021年能源消耗情况统计表</t>
  </si>
  <si>
    <t>戴卡凯斯曼成都汽车零部件有限公司2022年能源消耗情况统计表</t>
  </si>
  <si>
    <t>戴卡凯斯曼成都汽车零部件有限公司2023年能源消耗情况统计表</t>
  </si>
  <si>
    <t>戴卡凯斯曼成都汽车零部件有限公司2024年能源消耗情况统计表</t>
  </si>
  <si>
    <r>
      <rPr>
        <sz val="11"/>
        <rFont val="Times New Roman"/>
        <charset val="134"/>
      </rPr>
      <t>23</t>
    </r>
    <r>
      <rPr>
        <sz val="11"/>
        <rFont val="宋体"/>
        <charset val="134"/>
      </rPr>
      <t>年产量</t>
    </r>
  </si>
  <si>
    <r>
      <rPr>
        <sz val="11"/>
        <rFont val="宋体"/>
        <charset val="134"/>
      </rPr>
      <t>万</t>
    </r>
    <r>
      <rPr>
        <sz val="11"/>
        <rFont val="Times New Roman"/>
        <charset val="134"/>
      </rPr>
      <t>t</t>
    </r>
  </si>
  <si>
    <t>24年产量</t>
  </si>
  <si>
    <t>23年气电比</t>
  </si>
  <si>
    <t>24年气电比</t>
  </si>
  <si>
    <t>23年单位产量电耗</t>
  </si>
  <si>
    <r>
      <rPr>
        <sz val="11"/>
        <rFont val="宋体"/>
        <charset val="134"/>
      </rPr>
      <t>万</t>
    </r>
    <r>
      <rPr>
        <sz val="11"/>
        <rFont val="Times New Roman"/>
        <charset val="134"/>
      </rPr>
      <t>kW·h/t</t>
    </r>
  </si>
  <si>
    <t>24年单位产量电耗</t>
  </si>
  <si>
    <r>
      <rPr>
        <b/>
        <sz val="10.5"/>
        <color theme="1"/>
        <rFont val="仿宋_GB2312"/>
        <charset val="134"/>
      </rPr>
      <t>能源名称</t>
    </r>
  </si>
  <si>
    <r>
      <rPr>
        <b/>
        <sz val="10.5"/>
        <color theme="1"/>
        <rFont val="仿宋_GB2312"/>
        <charset val="134"/>
      </rPr>
      <t>计量单位</t>
    </r>
  </si>
  <si>
    <r>
      <rPr>
        <b/>
        <sz val="10.5"/>
        <color theme="1"/>
        <rFont val="仿宋_GB2312"/>
        <charset val="134"/>
      </rPr>
      <t>平均低位发热值</t>
    </r>
  </si>
  <si>
    <r>
      <rPr>
        <b/>
        <sz val="10.5"/>
        <color theme="1"/>
        <rFont val="仿宋_GB2312"/>
        <charset val="134"/>
      </rPr>
      <t>折标准煤系数</t>
    </r>
  </si>
  <si>
    <r>
      <rPr>
        <b/>
        <sz val="10.5"/>
        <color theme="1"/>
        <rFont val="仿宋_GB2312"/>
        <charset val="134"/>
      </rPr>
      <t>依据来源</t>
    </r>
  </si>
  <si>
    <r>
      <rPr>
        <b/>
        <sz val="10.5"/>
        <color theme="1"/>
        <rFont val="仿宋_GB2312"/>
        <charset val="134"/>
      </rPr>
      <t>数值</t>
    </r>
  </si>
  <si>
    <r>
      <rPr>
        <b/>
        <sz val="10.5"/>
        <color theme="1"/>
        <rFont val="仿宋_GB2312"/>
        <charset val="134"/>
      </rPr>
      <t>热值单位</t>
    </r>
  </si>
  <si>
    <r>
      <rPr>
        <b/>
        <sz val="10.5"/>
        <color theme="1"/>
        <rFont val="仿宋_GB2312"/>
        <charset val="134"/>
      </rPr>
      <t>系数</t>
    </r>
  </si>
  <si>
    <r>
      <rPr>
        <b/>
        <sz val="10.5"/>
        <color theme="1"/>
        <rFont val="仿宋_GB2312"/>
        <charset val="134"/>
      </rPr>
      <t>系数单位</t>
    </r>
  </si>
  <si>
    <r>
      <rPr>
        <sz val="10.5"/>
        <color theme="1"/>
        <rFont val="仿宋_GB2312"/>
        <charset val="134"/>
      </rPr>
      <t>电力</t>
    </r>
  </si>
  <si>
    <r>
      <rPr>
        <sz val="10.5"/>
        <rFont val="仿宋_GB2312"/>
        <charset val="134"/>
      </rPr>
      <t>度</t>
    </r>
  </si>
  <si>
    <t>查询的热焓值</t>
  </si>
  <si>
    <t>天然气</t>
  </si>
  <si>
    <r>
      <rPr>
        <sz val="10.5"/>
        <rFont val="仿宋_GB2312"/>
        <charset val="134"/>
      </rPr>
      <t>吨</t>
    </r>
  </si>
  <si>
    <r>
      <rPr>
        <sz val="10.5"/>
        <color theme="1"/>
        <rFont val="Times New Roman"/>
        <charset val="134"/>
      </rPr>
      <t>kg/</t>
    </r>
    <r>
      <rPr>
        <sz val="10.5"/>
        <color theme="1"/>
        <rFont val="宋体"/>
        <charset val="134"/>
      </rPr>
      <t>立方米</t>
    </r>
  </si>
  <si>
    <t>m3/kg</t>
  </si>
  <si>
    <t>kgce/kg</t>
  </si>
  <si>
    <t>常温下热焓值</t>
  </si>
  <si>
    <t>新水</t>
  </si>
  <si>
    <t>实际热焓值</t>
  </si>
  <si>
    <t>折算</t>
  </si>
  <si>
    <t>折标系数</t>
  </si>
  <si>
    <t>最终折标系数</t>
  </si>
  <si>
    <r>
      <rPr>
        <sz val="10.5"/>
        <color theme="1"/>
        <rFont val="仿宋_GB2312"/>
        <charset val="134"/>
      </rPr>
      <t>序号</t>
    </r>
  </si>
  <si>
    <r>
      <rPr>
        <b/>
        <sz val="10.5"/>
        <color theme="1"/>
        <rFont val="仿宋_GB2312"/>
        <charset val="134"/>
      </rPr>
      <t>核算单元</t>
    </r>
  </si>
  <si>
    <t>能源种类</t>
  </si>
  <si>
    <r>
      <rPr>
        <b/>
        <sz val="10.5"/>
        <color theme="1"/>
        <rFont val="仿宋_GB2312"/>
        <charset val="134"/>
      </rPr>
      <t>能源消耗量</t>
    </r>
  </si>
  <si>
    <r>
      <rPr>
        <b/>
        <sz val="10.5"/>
        <color theme="1"/>
        <rFont val="仿宋_GB2312"/>
        <charset val="134"/>
      </rPr>
      <t>单位</t>
    </r>
  </si>
  <si>
    <r>
      <rPr>
        <b/>
        <sz val="10.5"/>
        <color theme="1"/>
        <rFont val="仿宋_GB2312"/>
        <charset val="134"/>
      </rPr>
      <t>能源费用
（万元）</t>
    </r>
  </si>
  <si>
    <r>
      <rPr>
        <b/>
        <sz val="10.5"/>
        <color theme="1"/>
        <rFont val="仿宋_GB2312"/>
        <charset val="134"/>
      </rPr>
      <t>费用占比
（</t>
    </r>
    <r>
      <rPr>
        <b/>
        <sz val="10.5"/>
        <color theme="1"/>
        <rFont val="Times New Roman"/>
        <charset val="134"/>
      </rPr>
      <t>%</t>
    </r>
    <r>
      <rPr>
        <b/>
        <sz val="10.5"/>
        <color theme="1"/>
        <rFont val="仿宋_GB2312"/>
        <charset val="134"/>
      </rPr>
      <t>）</t>
    </r>
  </si>
  <si>
    <r>
      <rPr>
        <b/>
        <sz val="10.5"/>
        <color theme="1"/>
        <rFont val="仿宋_GB2312"/>
        <charset val="134"/>
      </rPr>
      <t>折标准煤
（</t>
    </r>
    <r>
      <rPr>
        <b/>
        <sz val="10.5"/>
        <color theme="1"/>
        <rFont val="Times New Roman"/>
        <charset val="134"/>
      </rPr>
      <t>tce</t>
    </r>
    <r>
      <rPr>
        <b/>
        <sz val="10.5"/>
        <color theme="1"/>
        <rFont val="仿宋_GB2312"/>
        <charset val="134"/>
      </rPr>
      <t>）</t>
    </r>
  </si>
  <si>
    <r>
      <rPr>
        <b/>
        <sz val="10.5"/>
        <color theme="1"/>
        <rFont val="仿宋_GB2312"/>
        <charset val="134"/>
      </rPr>
      <t>能耗占比
（</t>
    </r>
    <r>
      <rPr>
        <b/>
        <sz val="10.5"/>
        <color theme="1"/>
        <rFont val="Times New Roman"/>
        <charset val="134"/>
      </rPr>
      <t>%</t>
    </r>
    <r>
      <rPr>
        <b/>
        <sz val="10.5"/>
        <color theme="1"/>
        <rFont val="仿宋_GB2312"/>
        <charset val="134"/>
      </rPr>
      <t>）</t>
    </r>
  </si>
  <si>
    <t>能源单价</t>
  </si>
  <si>
    <r>
      <rPr>
        <sz val="10.5"/>
        <color theme="1"/>
        <rFont val="仿宋_GB2312"/>
        <charset val="134"/>
      </rPr>
      <t>能源消耗和能源费用总量</t>
    </r>
  </si>
  <si>
    <r>
      <rPr>
        <sz val="10.5"/>
        <color theme="1"/>
        <rFont val="仿宋_GB2312"/>
        <charset val="134"/>
      </rPr>
      <t>公司级</t>
    </r>
  </si>
  <si>
    <t>元/kwh</t>
  </si>
  <si>
    <t>元/吨</t>
  </si>
  <si>
    <t>元/m3</t>
  </si>
  <si>
    <t>电费</t>
  </si>
  <si>
    <t>水费</t>
  </si>
  <si>
    <t>燃气费</t>
  </si>
  <si>
    <r>
      <rPr>
        <b/>
        <sz val="10.5"/>
        <color theme="1"/>
        <rFont val="仿宋_GB2312"/>
        <charset val="134"/>
      </rPr>
      <t>能源种类</t>
    </r>
  </si>
  <si>
    <r>
      <rPr>
        <b/>
        <sz val="10.5"/>
        <color theme="1"/>
        <rFont val="Times New Roman"/>
        <charset val="134"/>
      </rPr>
      <t>2018</t>
    </r>
    <r>
      <rPr>
        <b/>
        <sz val="10.5"/>
        <color theme="1"/>
        <rFont val="仿宋_GB2312"/>
        <charset val="134"/>
      </rPr>
      <t>年</t>
    </r>
  </si>
  <si>
    <r>
      <rPr>
        <sz val="10.5"/>
        <color theme="1"/>
        <rFont val="Times New Roman"/>
        <charset val="134"/>
      </rPr>
      <t>1</t>
    </r>
    <r>
      <rPr>
        <sz val="10.5"/>
        <color theme="1"/>
        <rFont val="仿宋_GB2312"/>
        <charset val="134"/>
      </rPr>
      <t>月</t>
    </r>
  </si>
  <si>
    <r>
      <rPr>
        <sz val="10.5"/>
        <color theme="1"/>
        <rFont val="Times New Roman"/>
        <charset val="134"/>
      </rPr>
      <t>2</t>
    </r>
    <r>
      <rPr>
        <sz val="10.5"/>
        <color theme="1"/>
        <rFont val="仿宋_GB2312"/>
        <charset val="134"/>
      </rPr>
      <t>月</t>
    </r>
  </si>
  <si>
    <r>
      <rPr>
        <sz val="10.5"/>
        <color theme="1"/>
        <rFont val="Times New Roman"/>
        <charset val="134"/>
      </rPr>
      <t>3</t>
    </r>
    <r>
      <rPr>
        <sz val="10.5"/>
        <color theme="1"/>
        <rFont val="仿宋_GB2312"/>
        <charset val="134"/>
      </rPr>
      <t>月</t>
    </r>
  </si>
  <si>
    <r>
      <rPr>
        <sz val="10.5"/>
        <color theme="1"/>
        <rFont val="Times New Roman"/>
        <charset val="134"/>
      </rPr>
      <t>4</t>
    </r>
    <r>
      <rPr>
        <sz val="10.5"/>
        <color theme="1"/>
        <rFont val="仿宋_GB2312"/>
        <charset val="134"/>
      </rPr>
      <t>月</t>
    </r>
  </si>
  <si>
    <r>
      <rPr>
        <sz val="10.5"/>
        <color theme="1"/>
        <rFont val="Times New Roman"/>
        <charset val="134"/>
      </rPr>
      <t>5</t>
    </r>
    <r>
      <rPr>
        <sz val="10.5"/>
        <color theme="1"/>
        <rFont val="仿宋_GB2312"/>
        <charset val="134"/>
      </rPr>
      <t>月</t>
    </r>
  </si>
  <si>
    <r>
      <rPr>
        <sz val="10.5"/>
        <color theme="1"/>
        <rFont val="Times New Roman"/>
        <charset val="134"/>
      </rPr>
      <t>6</t>
    </r>
    <r>
      <rPr>
        <sz val="10.5"/>
        <color theme="1"/>
        <rFont val="仿宋_GB2312"/>
        <charset val="134"/>
      </rPr>
      <t>月</t>
    </r>
  </si>
  <si>
    <r>
      <rPr>
        <sz val="10.5"/>
        <color theme="1"/>
        <rFont val="Times New Roman"/>
        <charset val="134"/>
      </rPr>
      <t>7</t>
    </r>
    <r>
      <rPr>
        <sz val="10.5"/>
        <color theme="1"/>
        <rFont val="仿宋_GB2312"/>
        <charset val="134"/>
      </rPr>
      <t>月</t>
    </r>
  </si>
  <si>
    <r>
      <rPr>
        <sz val="10.5"/>
        <color theme="1"/>
        <rFont val="Times New Roman"/>
        <charset val="134"/>
      </rPr>
      <t>8</t>
    </r>
    <r>
      <rPr>
        <sz val="10.5"/>
        <color theme="1"/>
        <rFont val="仿宋_GB2312"/>
        <charset val="134"/>
      </rPr>
      <t>月</t>
    </r>
  </si>
  <si>
    <r>
      <rPr>
        <sz val="10.5"/>
        <color theme="1"/>
        <rFont val="Times New Roman"/>
        <charset val="134"/>
      </rPr>
      <t>9</t>
    </r>
    <r>
      <rPr>
        <sz val="10.5"/>
        <color theme="1"/>
        <rFont val="仿宋_GB2312"/>
        <charset val="134"/>
      </rPr>
      <t>月</t>
    </r>
  </si>
  <si>
    <r>
      <rPr>
        <sz val="10.5"/>
        <color theme="1"/>
        <rFont val="Times New Roman"/>
        <charset val="134"/>
      </rPr>
      <t>10</t>
    </r>
    <r>
      <rPr>
        <sz val="10.5"/>
        <color theme="1"/>
        <rFont val="仿宋_GB2312"/>
        <charset val="134"/>
      </rPr>
      <t>月</t>
    </r>
  </si>
  <si>
    <r>
      <rPr>
        <sz val="10.5"/>
        <color theme="1"/>
        <rFont val="Times New Roman"/>
        <charset val="134"/>
      </rPr>
      <t>11</t>
    </r>
    <r>
      <rPr>
        <sz val="10.5"/>
        <color theme="1"/>
        <rFont val="仿宋_GB2312"/>
        <charset val="134"/>
      </rPr>
      <t>月</t>
    </r>
  </si>
  <si>
    <r>
      <rPr>
        <sz val="10.5"/>
        <color theme="1"/>
        <rFont val="Times New Roman"/>
        <charset val="134"/>
      </rPr>
      <t>12</t>
    </r>
    <r>
      <rPr>
        <sz val="10.5"/>
        <color theme="1"/>
        <rFont val="仿宋_GB2312"/>
        <charset val="134"/>
      </rPr>
      <t>月</t>
    </r>
  </si>
  <si>
    <r>
      <rPr>
        <sz val="10.5"/>
        <color theme="1"/>
        <rFont val="仿宋_GB2312"/>
        <charset val="134"/>
      </rPr>
      <t>合计</t>
    </r>
  </si>
  <si>
    <r>
      <rPr>
        <sz val="10.5"/>
        <color theme="1"/>
        <rFont val="仿宋_GB2312"/>
        <charset val="134"/>
      </rPr>
      <t>第</t>
    </r>
    <r>
      <rPr>
        <sz val="10.5"/>
        <color theme="1"/>
        <rFont val="Times New Roman"/>
        <charset val="134"/>
      </rPr>
      <t>Pi</t>
    </r>
    <r>
      <rPr>
        <sz val="10.5"/>
        <color theme="1"/>
        <rFont val="仿宋_GB2312"/>
        <charset val="134"/>
      </rPr>
      <t>种产品名称</t>
    </r>
  </si>
  <si>
    <r>
      <rPr>
        <sz val="10.5"/>
        <color theme="1"/>
        <rFont val="仿宋_GB2312"/>
        <charset val="134"/>
      </rPr>
      <t>第</t>
    </r>
    <r>
      <rPr>
        <sz val="10.5"/>
        <color theme="1"/>
        <rFont val="Times New Roman"/>
        <charset val="134"/>
      </rPr>
      <t>Pi</t>
    </r>
    <r>
      <rPr>
        <sz val="10.5"/>
        <color theme="1"/>
        <rFont val="仿宋_GB2312"/>
        <charset val="134"/>
      </rPr>
      <t>种产品产量</t>
    </r>
  </si>
  <si>
    <r>
      <rPr>
        <sz val="10.5"/>
        <color theme="1"/>
        <rFont val="仿宋_GB2312"/>
        <charset val="134"/>
      </rPr>
      <t>第</t>
    </r>
    <r>
      <rPr>
        <sz val="10.5"/>
        <color theme="1"/>
        <rFont val="Times New Roman"/>
        <charset val="134"/>
      </rPr>
      <t>Pi</t>
    </r>
    <r>
      <rPr>
        <sz val="10.5"/>
        <color theme="1"/>
        <rFont val="仿宋_GB2312"/>
        <charset val="134"/>
      </rPr>
      <t>种产品产量单位</t>
    </r>
  </si>
  <si>
    <t>万件</t>
  </si>
  <si>
    <r>
      <rPr>
        <sz val="10.5"/>
        <color theme="1"/>
        <rFont val="仿宋_GB2312"/>
        <charset val="134"/>
      </rPr>
      <t>第</t>
    </r>
    <r>
      <rPr>
        <sz val="10.5"/>
        <color theme="1"/>
        <rFont val="Times New Roman"/>
        <charset val="134"/>
      </rPr>
      <t>Pi</t>
    </r>
    <r>
      <rPr>
        <sz val="10.5"/>
        <color theme="1"/>
        <rFont val="仿宋_GB2312"/>
        <charset val="134"/>
      </rPr>
      <t>种产品的综合能耗（</t>
    </r>
    <r>
      <rPr>
        <sz val="10.5"/>
        <color theme="1"/>
        <rFont val="Times New Roman"/>
        <charset val="134"/>
      </rPr>
      <t>tce)</t>
    </r>
  </si>
  <si>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>Pi</t>
    </r>
    <r>
      <rPr>
        <sz val="10.5"/>
        <color theme="1"/>
        <rFont val="宋体"/>
        <charset val="134"/>
      </rPr>
      <t>种产品的单位产量综合能耗单位</t>
    </r>
  </si>
  <si>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>Pi</t>
    </r>
    <r>
      <rPr>
        <sz val="10.5"/>
        <color theme="1"/>
        <rFont val="宋体"/>
        <charset val="134"/>
      </rPr>
      <t>种产品的单位产量综合能耗</t>
    </r>
  </si>
  <si>
    <r>
      <rPr>
        <sz val="10.5"/>
        <color theme="1"/>
        <rFont val="仿宋_GB2312"/>
        <charset val="134"/>
      </rPr>
      <t>平均低位发热值</t>
    </r>
  </si>
  <si>
    <r>
      <rPr>
        <sz val="10.5"/>
        <color theme="1"/>
        <rFont val="仿宋_GB2312"/>
        <charset val="134"/>
      </rPr>
      <t>折标准煤系数</t>
    </r>
  </si>
  <si>
    <r>
      <rPr>
        <sz val="10.5"/>
        <color theme="1"/>
        <rFont val="仿宋_GB2312"/>
        <charset val="134"/>
      </rPr>
      <t>能源名称</t>
    </r>
  </si>
  <si>
    <t>数值</t>
  </si>
  <si>
    <r>
      <rPr>
        <sz val="10.5"/>
        <color theme="1"/>
        <rFont val="仿宋_GB2312"/>
        <charset val="134"/>
      </rPr>
      <t>热值单位</t>
    </r>
  </si>
  <si>
    <t>系数</t>
  </si>
  <si>
    <r>
      <rPr>
        <sz val="10.5"/>
        <color theme="1"/>
        <rFont val="仿宋_GB2312"/>
        <charset val="134"/>
      </rPr>
      <t>系数单位</t>
    </r>
  </si>
  <si>
    <r>
      <rPr>
        <sz val="10.5"/>
        <color theme="1"/>
        <rFont val="仿宋_GB2312"/>
        <charset val="134"/>
      </rPr>
      <t>依据来源</t>
    </r>
  </si>
  <si>
    <r>
      <rPr>
        <sz val="10.5"/>
        <color theme="1"/>
        <rFont val="仿宋_GB2312"/>
        <charset val="134"/>
      </rPr>
      <t>原煤</t>
    </r>
  </si>
  <si>
    <t>kJ/kg</t>
  </si>
  <si>
    <t>GB/T 2589-2008</t>
  </si>
  <si>
    <r>
      <rPr>
        <sz val="10.5"/>
        <color theme="1"/>
        <rFont val="仿宋_GB2312"/>
        <charset val="134"/>
      </rPr>
      <t>洗精煤</t>
    </r>
  </si>
  <si>
    <r>
      <rPr>
        <sz val="10.5"/>
        <color theme="1"/>
        <rFont val="仿宋_GB2312"/>
        <charset val="134"/>
      </rPr>
      <t>洗中煤</t>
    </r>
  </si>
  <si>
    <r>
      <rPr>
        <sz val="10.5"/>
        <color theme="1"/>
        <rFont val="仿宋_GB2312"/>
        <charset val="134"/>
      </rPr>
      <t>煤泥</t>
    </r>
  </si>
  <si>
    <r>
      <rPr>
        <sz val="10.5"/>
        <color theme="1"/>
        <rFont val="仿宋_GB2312"/>
        <charset val="134"/>
      </rPr>
      <t>焦炭</t>
    </r>
  </si>
  <si>
    <r>
      <rPr>
        <sz val="10.5"/>
        <color theme="1"/>
        <rFont val="仿宋_GB2312"/>
        <charset val="134"/>
      </rPr>
      <t>原油</t>
    </r>
  </si>
  <si>
    <r>
      <rPr>
        <sz val="10.5"/>
        <color theme="1"/>
        <rFont val="仿宋_GB2312"/>
        <charset val="134"/>
      </rPr>
      <t>燃料油</t>
    </r>
  </si>
  <si>
    <r>
      <rPr>
        <sz val="10.5"/>
        <color theme="1"/>
        <rFont val="仿宋_GB2312"/>
        <charset val="134"/>
      </rPr>
      <t>汽油</t>
    </r>
  </si>
  <si>
    <r>
      <rPr>
        <sz val="10.5"/>
        <color theme="1"/>
        <rFont val="仿宋_GB2312"/>
        <charset val="134"/>
      </rPr>
      <t>煤油</t>
    </r>
  </si>
  <si>
    <r>
      <rPr>
        <sz val="10.5"/>
        <color theme="1"/>
        <rFont val="仿宋_GB2312"/>
        <charset val="134"/>
      </rPr>
      <t>柴油</t>
    </r>
  </si>
  <si>
    <r>
      <rPr>
        <sz val="10.5"/>
        <color theme="1"/>
        <rFont val="仿宋_GB2312"/>
        <charset val="134"/>
      </rPr>
      <t>煤焦油</t>
    </r>
  </si>
  <si>
    <r>
      <rPr>
        <sz val="10.5"/>
        <color theme="1"/>
        <rFont val="仿宋_GB2312"/>
        <charset val="134"/>
      </rPr>
      <t>渣油</t>
    </r>
  </si>
  <si>
    <r>
      <rPr>
        <sz val="10.5"/>
        <color theme="1"/>
        <rFont val="仿宋_GB2312"/>
        <charset val="134"/>
      </rPr>
      <t>液化石油气</t>
    </r>
  </si>
  <si>
    <r>
      <rPr>
        <sz val="10.5"/>
        <color theme="1"/>
        <rFont val="仿宋_GB2312"/>
        <charset val="134"/>
      </rPr>
      <t>炼厂干气</t>
    </r>
  </si>
  <si>
    <t>油田天然气</t>
  </si>
  <si>
    <r>
      <rPr>
        <sz val="10.5"/>
        <color theme="1"/>
        <rFont val="Times New Roman"/>
        <charset val="134"/>
      </rPr>
      <t>kJ/m</t>
    </r>
    <r>
      <rPr>
        <vertAlign val="superscript"/>
        <sz val="10.5"/>
        <color theme="1"/>
        <rFont val="Times New Roman"/>
        <charset val="134"/>
      </rPr>
      <t>3</t>
    </r>
  </si>
  <si>
    <r>
      <rPr>
        <sz val="10.5"/>
        <color theme="1"/>
        <rFont val="Times New Roman"/>
        <charset val="134"/>
      </rPr>
      <t>kgce/m</t>
    </r>
    <r>
      <rPr>
        <vertAlign val="superscript"/>
        <sz val="10.5"/>
        <color theme="1"/>
        <rFont val="Times New Roman"/>
        <charset val="134"/>
      </rPr>
      <t>3</t>
    </r>
  </si>
  <si>
    <r>
      <rPr>
        <sz val="10.5"/>
        <color theme="1"/>
        <rFont val="仿宋_GB2312"/>
        <charset val="134"/>
      </rPr>
      <t>煤矿瓦斯气</t>
    </r>
  </si>
  <si>
    <r>
      <rPr>
        <sz val="10.5"/>
        <color theme="1"/>
        <rFont val="仿宋_GB2312"/>
        <charset val="134"/>
      </rPr>
      <t>焦炉煤气</t>
    </r>
  </si>
  <si>
    <r>
      <rPr>
        <sz val="10.5"/>
        <color theme="1"/>
        <rFont val="仿宋_GB2312"/>
        <charset val="134"/>
      </rPr>
      <t>高炉煤气</t>
    </r>
  </si>
  <si>
    <r>
      <rPr>
        <sz val="10.5"/>
        <color theme="1"/>
        <rFont val="仿宋_GB2312"/>
        <charset val="134"/>
      </rPr>
      <t>发生炉煤气</t>
    </r>
  </si>
  <si>
    <r>
      <rPr>
        <sz val="10.5"/>
        <color theme="1"/>
        <rFont val="仿宋_GB2312"/>
        <charset val="134"/>
      </rPr>
      <t>重油催化裂解气</t>
    </r>
  </si>
  <si>
    <r>
      <rPr>
        <sz val="10.5"/>
        <color theme="1"/>
        <rFont val="仿宋_GB2312"/>
        <charset val="134"/>
      </rPr>
      <t>重油热裂解煤气</t>
    </r>
  </si>
  <si>
    <r>
      <rPr>
        <sz val="10.5"/>
        <color theme="1"/>
        <rFont val="仿宋_GB2312"/>
        <charset val="134"/>
      </rPr>
      <t>焦炭制气</t>
    </r>
  </si>
  <si>
    <r>
      <rPr>
        <sz val="10.5"/>
        <color theme="1"/>
        <rFont val="仿宋_GB2312"/>
        <charset val="134"/>
      </rPr>
      <t>压力气化煤气</t>
    </r>
  </si>
  <si>
    <r>
      <rPr>
        <sz val="10.5"/>
        <color theme="1"/>
        <rFont val="仿宋_GB2312"/>
        <charset val="134"/>
      </rPr>
      <t>水煤气</t>
    </r>
  </si>
  <si>
    <r>
      <rPr>
        <sz val="10.5"/>
        <color theme="1"/>
        <rFont val="仿宋_GB2312"/>
        <charset val="134"/>
      </rPr>
      <t>粗苯</t>
    </r>
  </si>
  <si>
    <t>kJ/kWh</t>
  </si>
  <si>
    <t>kgce/kWh</t>
  </si>
  <si>
    <r>
      <rPr>
        <sz val="10.5"/>
        <color theme="1"/>
        <rFont val="仿宋_GB2312"/>
        <charset val="134"/>
      </rPr>
      <t>新水</t>
    </r>
  </si>
  <si>
    <t>MJ/t</t>
  </si>
  <si>
    <t>kgce/t</t>
  </si>
  <si>
    <r>
      <rPr>
        <sz val="10.5"/>
        <color theme="1"/>
        <rFont val="仿宋_GB2312"/>
        <charset val="134"/>
      </rPr>
      <t>软水</t>
    </r>
  </si>
  <si>
    <r>
      <rPr>
        <sz val="10.5"/>
        <color theme="1"/>
        <rFont val="仿宋_GB2312"/>
        <charset val="134"/>
      </rPr>
      <t>除氧水</t>
    </r>
  </si>
  <si>
    <r>
      <rPr>
        <sz val="10.5"/>
        <color theme="1"/>
        <rFont val="仿宋_GB2312"/>
        <charset val="134"/>
      </rPr>
      <t>压缩空气</t>
    </r>
  </si>
  <si>
    <r>
      <rPr>
        <sz val="10.5"/>
        <color theme="1"/>
        <rFont val="Times New Roman"/>
        <charset val="134"/>
      </rPr>
      <t>MJ/m</t>
    </r>
    <r>
      <rPr>
        <vertAlign val="superscript"/>
        <sz val="10.5"/>
        <color theme="1"/>
        <rFont val="Times New Roman"/>
        <charset val="134"/>
      </rPr>
      <t>3</t>
    </r>
  </si>
  <si>
    <r>
      <rPr>
        <sz val="10.5"/>
        <color theme="1"/>
        <rFont val="仿宋_GB2312"/>
        <charset val="134"/>
      </rPr>
      <t>鼓风</t>
    </r>
  </si>
  <si>
    <r>
      <rPr>
        <sz val="10.5"/>
        <color theme="1"/>
        <rFont val="仿宋_GB2312"/>
        <charset val="134"/>
      </rPr>
      <t>氧气</t>
    </r>
  </si>
  <si>
    <t>氮气</t>
  </si>
  <si>
    <r>
      <rPr>
        <sz val="10.5"/>
        <color theme="1"/>
        <rFont val="仿宋_GB2312"/>
        <charset val="134"/>
      </rPr>
      <t>氮气（做主产品时）</t>
    </r>
  </si>
  <si>
    <r>
      <rPr>
        <sz val="10.5"/>
        <color theme="1"/>
        <rFont val="仿宋_GB2312"/>
        <charset val="134"/>
      </rPr>
      <t>二氧化碳气</t>
    </r>
  </si>
  <si>
    <r>
      <rPr>
        <sz val="10.5"/>
        <color theme="1"/>
        <rFont val="仿宋_GB2312"/>
        <charset val="134"/>
      </rPr>
      <t>乙炔</t>
    </r>
  </si>
  <si>
    <r>
      <rPr>
        <sz val="10.5"/>
        <color theme="1"/>
        <rFont val="仿宋_GB2312"/>
        <charset val="134"/>
      </rPr>
      <t>电石</t>
    </r>
  </si>
  <si>
    <t>MJ/kg</t>
  </si>
  <si>
    <r>
      <rPr>
        <sz val="10.5"/>
        <color theme="1"/>
        <rFont val="仿宋_GB2312"/>
        <charset val="134"/>
      </rPr>
      <t>核算单元</t>
    </r>
  </si>
  <si>
    <r>
      <rPr>
        <sz val="10.5"/>
        <color theme="1"/>
        <rFont val="仿宋_GB2312"/>
        <charset val="134"/>
      </rPr>
      <t>能源消耗及相应
指标数据</t>
    </r>
  </si>
  <si>
    <r>
      <rPr>
        <sz val="10.5"/>
        <color theme="1"/>
        <rFont val="仿宋_GB2312"/>
        <charset val="134"/>
      </rPr>
      <t>单位</t>
    </r>
  </si>
  <si>
    <t>综合能耗</t>
  </si>
  <si>
    <t>产量</t>
  </si>
  <si>
    <t>煅烧用电</t>
  </si>
  <si>
    <t xml:space="preserve">产量 </t>
  </si>
  <si>
    <t>煅烧单耗（元/方）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</si>
</sst>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\¥#,##0.00;\¥\-#,##0.00"/>
    <numFmt numFmtId="178" formatCode="0.00_ "/>
    <numFmt numFmtId="179" formatCode="0.0000_ "/>
    <numFmt numFmtId="180" formatCode="0_ "/>
    <numFmt numFmtId="181" formatCode="0.00_);[Red]\(0.00\)"/>
    <numFmt numFmtId="182" formatCode="0.000_ "/>
    <numFmt numFmtId="183" formatCode="0.000_);[Red]\(0.000\)"/>
    <numFmt numFmtId="184" formatCode="0.000000_ "/>
    <numFmt numFmtId="185" formatCode="0.0000_);[Red]\(0.0000\)"/>
  </numFmts>
  <fonts count="41">
    <font>
      <sz val="11"/>
      <color theme="1"/>
      <name val="等线"/>
      <charset val="134"/>
      <scheme val="minor"/>
    </font>
    <font>
      <sz val="10.5"/>
      <name val="Times New Roman"/>
      <charset val="134"/>
    </font>
    <font>
      <sz val="10.5"/>
      <color theme="1"/>
      <name val="Times New Roman"/>
      <charset val="134"/>
    </font>
    <font>
      <sz val="10.5"/>
      <color theme="1"/>
      <name val="宋体"/>
      <charset val="134"/>
    </font>
    <font>
      <sz val="10.5"/>
      <color theme="1"/>
      <name val="仿宋_GB2312"/>
      <charset val="134"/>
    </font>
    <font>
      <b/>
      <sz val="10.5"/>
      <color theme="1"/>
      <name val="Times New Roman"/>
      <charset val="134"/>
    </font>
    <font>
      <b/>
      <sz val="10.5"/>
      <name val="Times New Roman"/>
      <charset val="134"/>
    </font>
    <font>
      <b/>
      <sz val="10.5"/>
      <color theme="1"/>
      <name val="仿宋_GB2312"/>
      <charset val="134"/>
    </font>
    <font>
      <sz val="10.5"/>
      <name val="宋体"/>
      <charset val="134"/>
    </font>
    <font>
      <sz val="10.5"/>
      <color indexed="10"/>
      <name val="Times New Roman"/>
      <charset val="134"/>
    </font>
    <font>
      <b/>
      <sz val="14"/>
      <name val="黑体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name val="宋体"/>
      <charset val="134"/>
    </font>
    <font>
      <sz val="10.5"/>
      <color rgb="FF000000"/>
      <name val="Times New Roman"/>
      <charset val="134"/>
    </font>
    <font>
      <sz val="11"/>
      <color indexed="10"/>
      <name val="Times New Roman"/>
      <charset val="134"/>
    </font>
    <font>
      <sz val="11"/>
      <color rgb="FF00000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vertAlign val="superscript"/>
      <sz val="10.5"/>
      <color theme="1"/>
      <name val="Times New Roman"/>
      <charset val="134"/>
    </font>
    <font>
      <sz val="10.5"/>
      <name val="仿宋_GB2312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 tint="-0.1498764000366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8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28" fillId="1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6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7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8" fillId="0" borderId="0" applyBorder="0">
      <alignment vertical="center"/>
    </xf>
    <xf numFmtId="0" fontId="0" fillId="0" borderId="0" applyBorder="0">
      <alignment vertical="center"/>
    </xf>
    <xf numFmtId="0" fontId="36" fillId="0" borderId="0" applyBorder="0">
      <alignment vertical="center"/>
    </xf>
    <xf numFmtId="0" fontId="0" fillId="0" borderId="0" applyBorder="0">
      <alignment vertical="center"/>
    </xf>
    <xf numFmtId="0" fontId="38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176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</cellStyleXfs>
  <cellXfs count="122">
    <xf numFmtId="0" fontId="0" fillId="0" borderId="0" xfId="0"/>
    <xf numFmtId="177" fontId="1" fillId="2" borderId="1" xfId="0" applyNumberFormat="1" applyFont="1" applyFill="1" applyBorder="1" applyAlignment="1">
      <alignment horizontal="center" vertical="center" wrapText="1"/>
    </xf>
    <xf numFmtId="178" fontId="0" fillId="0" borderId="0" xfId="0" applyNumberFormat="1"/>
    <xf numFmtId="2" fontId="0" fillId="0" borderId="1" xfId="0" applyNumberFormat="1" applyBorder="1"/>
    <xf numFmtId="0" fontId="0" fillId="0" borderId="1" xfId="0" applyBorder="1"/>
    <xf numFmtId="0" fontId="2" fillId="0" borderId="0" xfId="0" applyFont="1"/>
    <xf numFmtId="178" fontId="2" fillId="0" borderId="0" xfId="0" applyNumberFormat="1" applyFont="1"/>
    <xf numFmtId="177" fontId="2" fillId="3" borderId="1" xfId="0" applyNumberFormat="1" applyFont="1" applyFill="1" applyBorder="1" applyAlignment="1">
      <alignment horizontal="center" vertical="center" wrapText="1"/>
    </xf>
    <xf numFmtId="178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81" fontId="6" fillId="0" borderId="1" xfId="0" applyNumberFormat="1" applyFont="1" applyBorder="1" applyAlignment="1">
      <alignment horizontal="center" vertical="center"/>
    </xf>
    <xf numFmtId="182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178" fontId="2" fillId="0" borderId="0" xfId="0" applyNumberFormat="1" applyFont="1" applyAlignment="1">
      <alignment wrapText="1"/>
    </xf>
    <xf numFmtId="178" fontId="5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8" fontId="4" fillId="0" borderId="0" xfId="0" applyNumberFormat="1" applyFont="1"/>
    <xf numFmtId="0" fontId="2" fillId="0" borderId="2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8" fontId="8" fillId="0" borderId="0" xfId="0" applyNumberFormat="1" applyFont="1" applyAlignment="1">
      <alignment horizontal="center" vertical="center" wrapText="1"/>
    </xf>
    <xf numFmtId="178" fontId="7" fillId="4" borderId="1" xfId="0" applyNumberFormat="1" applyFont="1" applyFill="1" applyBorder="1" applyAlignment="1">
      <alignment horizontal="center" vertical="center" wrapText="1"/>
    </xf>
    <xf numFmtId="178" fontId="2" fillId="4" borderId="1" xfId="0" applyNumberFormat="1" applyFont="1" applyFill="1" applyBorder="1" applyAlignment="1">
      <alignment horizontal="center" vertical="center" wrapText="1"/>
    </xf>
    <xf numFmtId="179" fontId="2" fillId="4" borderId="1" xfId="0" applyNumberFormat="1" applyFont="1" applyFill="1" applyBorder="1" applyAlignment="1">
      <alignment horizontal="center" vertical="center"/>
    </xf>
    <xf numFmtId="179" fontId="2" fillId="4" borderId="6" xfId="0" applyNumberFormat="1" applyFont="1" applyFill="1" applyBorder="1" applyAlignment="1">
      <alignment horizontal="center" vertical="center"/>
    </xf>
    <xf numFmtId="178" fontId="2" fillId="4" borderId="6" xfId="0" applyNumberFormat="1" applyFont="1" applyFill="1" applyBorder="1" applyAlignment="1">
      <alignment horizontal="center" vertical="center"/>
    </xf>
    <xf numFmtId="178" fontId="2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81" fontId="1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81" fontId="9" fillId="0" borderId="0" xfId="0" applyNumberFormat="1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77" fontId="8" fillId="5" borderId="1" xfId="0" applyNumberFormat="1" applyFont="1" applyFill="1" applyBorder="1" applyAlignment="1">
      <alignment horizontal="center" vertical="center" wrapText="1"/>
    </xf>
    <xf numFmtId="181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181" fontId="12" fillId="7" borderId="8" xfId="0" applyNumberFormat="1" applyFont="1" applyFill="1" applyBorder="1" applyAlignment="1">
      <alignment horizontal="center"/>
    </xf>
    <xf numFmtId="181" fontId="11" fillId="6" borderId="1" xfId="0" applyNumberFormat="1" applyFont="1" applyFill="1" applyBorder="1" applyAlignment="1">
      <alignment horizontal="center" vertical="center"/>
    </xf>
    <xf numFmtId="181" fontId="12" fillId="7" borderId="8" xfId="0" applyNumberFormat="1" applyFont="1" applyFill="1" applyBorder="1" applyAlignment="1">
      <alignment horizontal="center" vertical="center"/>
    </xf>
    <xf numFmtId="181" fontId="13" fillId="6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/>
    </xf>
    <xf numFmtId="181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83" fontId="11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81" fontId="12" fillId="9" borderId="8" xfId="0" applyNumberFormat="1" applyFont="1" applyFill="1" applyBorder="1" applyAlignment="1">
      <alignment horizontal="center"/>
    </xf>
    <xf numFmtId="181" fontId="11" fillId="6" borderId="1" xfId="0" applyNumberFormat="1" applyFont="1" applyFill="1" applyBorder="1" applyAlignment="1">
      <alignment horizontal="center"/>
    </xf>
    <xf numFmtId="181" fontId="12" fillId="9" borderId="8" xfId="0" applyNumberFormat="1" applyFont="1" applyFill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 wrapText="1"/>
    </xf>
    <xf numFmtId="181" fontId="11" fillId="8" borderId="1" xfId="0" applyNumberFormat="1" applyFont="1" applyFill="1" applyBorder="1" applyAlignment="1">
      <alignment horizontal="center"/>
    </xf>
    <xf numFmtId="179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81" fontId="11" fillId="8" borderId="1" xfId="0" applyNumberFormat="1" applyFont="1" applyFill="1" applyBorder="1" applyAlignment="1">
      <alignment horizontal="center" vertical="center"/>
    </xf>
    <xf numFmtId="184" fontId="1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185" fontId="11" fillId="0" borderId="1" xfId="0" applyNumberFormat="1" applyFont="1" applyBorder="1" applyAlignment="1">
      <alignment horizontal="center" vertical="center"/>
    </xf>
    <xf numFmtId="181" fontId="14" fillId="7" borderId="8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81" fontId="13" fillId="0" borderId="0" xfId="0" applyNumberFormat="1" applyFont="1" applyAlignment="1">
      <alignment horizontal="center" vertical="center"/>
    </xf>
    <xf numFmtId="181" fontId="14" fillId="9" borderId="8" xfId="0" applyNumberFormat="1" applyFont="1" applyFill="1" applyBorder="1" applyAlignment="1">
      <alignment horizontal="center" vertical="center"/>
    </xf>
    <xf numFmtId="181" fontId="1" fillId="6" borderId="1" xfId="0" applyNumberFormat="1" applyFont="1" applyFill="1" applyBorder="1" applyAlignment="1">
      <alignment horizontal="center" vertical="center"/>
    </xf>
    <xf numFmtId="181" fontId="11" fillId="9" borderId="1" xfId="0" applyNumberFormat="1" applyFont="1" applyFill="1" applyBorder="1" applyAlignment="1">
      <alignment horizontal="center" vertical="center"/>
    </xf>
    <xf numFmtId="181" fontId="1" fillId="8" borderId="1" xfId="0" applyNumberFormat="1" applyFont="1" applyFill="1" applyBorder="1" applyAlignment="1">
      <alignment horizontal="center" vertical="center"/>
    </xf>
    <xf numFmtId="181" fontId="11" fillId="6" borderId="0" xfId="0" applyNumberFormat="1" applyFont="1" applyFill="1" applyAlignment="1">
      <alignment horizontal="center"/>
    </xf>
    <xf numFmtId="181" fontId="11" fillId="9" borderId="1" xfId="0" applyNumberFormat="1" applyFont="1" applyFill="1" applyBorder="1" applyAlignment="1">
      <alignment horizontal="center"/>
    </xf>
    <xf numFmtId="181" fontId="16" fillId="7" borderId="8" xfId="0" applyNumberFormat="1" applyFont="1" applyFill="1" applyBorder="1" applyAlignment="1">
      <alignment horizontal="center"/>
    </xf>
    <xf numFmtId="181" fontId="16" fillId="7" borderId="8" xfId="0" applyNumberFormat="1" applyFont="1" applyFill="1" applyBorder="1" applyAlignment="1">
      <alignment horizontal="center" vertical="center"/>
    </xf>
    <xf numFmtId="181" fontId="11" fillId="9" borderId="1" xfId="0" applyNumberFormat="1" applyFont="1" applyFill="1" applyBorder="1" applyAlignment="1">
      <alignment horizontal="center" wrapText="1"/>
    </xf>
    <xf numFmtId="181" fontId="1" fillId="9" borderId="1" xfId="0" applyNumberFormat="1" applyFont="1" applyFill="1" applyBorder="1" applyAlignment="1">
      <alignment horizontal="center" vertical="center"/>
    </xf>
    <xf numFmtId="181" fontId="11" fillId="10" borderId="1" xfId="0" applyNumberFormat="1" applyFont="1" applyFill="1" applyBorder="1" applyAlignment="1">
      <alignment horizontal="center" vertical="center"/>
    </xf>
    <xf numFmtId="181" fontId="11" fillId="11" borderId="1" xfId="0" applyNumberFormat="1" applyFont="1" applyFill="1" applyBorder="1" applyAlignment="1">
      <alignment horizontal="center" vertical="center"/>
    </xf>
    <xf numFmtId="181" fontId="11" fillId="6" borderId="1" xfId="0" applyNumberFormat="1" applyFont="1" applyFill="1" applyBorder="1" applyAlignment="1">
      <alignment horizontal="center" wrapText="1"/>
    </xf>
  </cellXfs>
  <cellStyles count="13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10 3" xfId="50"/>
    <cellStyle name="常规 13 2" xfId="51"/>
    <cellStyle name="常规 7 3" xfId="52"/>
    <cellStyle name="百分比 2" xfId="53"/>
    <cellStyle name="常规 6" xfId="54"/>
    <cellStyle name="常规 5 2" xfId="55"/>
    <cellStyle name="常规 16 4" xfId="56"/>
    <cellStyle name="常规 12" xfId="57"/>
    <cellStyle name="常规 26" xfId="58"/>
    <cellStyle name="常规 8 3" xfId="59"/>
    <cellStyle name="常规 8 2" xfId="60"/>
    <cellStyle name="常规 16 2" xfId="61"/>
    <cellStyle name="常规 10" xfId="62"/>
    <cellStyle name="常规 10 2" xfId="63"/>
    <cellStyle name="常规 10 4" xfId="64"/>
    <cellStyle name="常规 16 3" xfId="65"/>
    <cellStyle name="常规 11" xfId="66"/>
    <cellStyle name="常规 13" xfId="67"/>
    <cellStyle name="常规 11 2" xfId="68"/>
    <cellStyle name="常规 11 3" xfId="69"/>
    <cellStyle name="常规 11 4" xfId="70"/>
    <cellStyle name="常规 12 2" xfId="71"/>
    <cellStyle name="常规 12 3" xfId="72"/>
    <cellStyle name="常规 12 4" xfId="73"/>
    <cellStyle name="常规 13 3" xfId="74"/>
    <cellStyle name="常规 13 4" xfId="75"/>
    <cellStyle name="常规 14" xfId="76"/>
    <cellStyle name="常规 14 2" xfId="77"/>
    <cellStyle name="常规 14 3" xfId="78"/>
    <cellStyle name="常规 14 4" xfId="79"/>
    <cellStyle name="常规 20" xfId="80"/>
    <cellStyle name="常规 15" xfId="81"/>
    <cellStyle name="常规 20 2" xfId="82"/>
    <cellStyle name="常规 15 2" xfId="83"/>
    <cellStyle name="常规 20 3" xfId="84"/>
    <cellStyle name="常规 15 3" xfId="85"/>
    <cellStyle name="常规 20 4" xfId="86"/>
    <cellStyle name="常规 15 4" xfId="87"/>
    <cellStyle name="常规 21" xfId="88"/>
    <cellStyle name="常规 16" xfId="89"/>
    <cellStyle name="常规 22" xfId="90"/>
    <cellStyle name="常规 17" xfId="91"/>
    <cellStyle name="常规 17 2" xfId="92"/>
    <cellStyle name="常规 17 3" xfId="93"/>
    <cellStyle name="常规 17 4" xfId="94"/>
    <cellStyle name="常规 23" xfId="95"/>
    <cellStyle name="常规 18" xfId="96"/>
    <cellStyle name="常规 18 2" xfId="97"/>
    <cellStyle name="常规 18 3" xfId="98"/>
    <cellStyle name="常规 18 4" xfId="99"/>
    <cellStyle name="常规 24" xfId="100"/>
    <cellStyle name="常规 19" xfId="101"/>
    <cellStyle name="常规 19 2" xfId="102"/>
    <cellStyle name="常规 19 3" xfId="103"/>
    <cellStyle name="常规 19 4" xfId="104"/>
    <cellStyle name="常规 2" xfId="105"/>
    <cellStyle name="常规 2 2" xfId="106"/>
    <cellStyle name="常规 2 2 2" xfId="107"/>
    <cellStyle name="常规 2 2 3" xfId="108"/>
    <cellStyle name="常规 2 3" xfId="109"/>
    <cellStyle name="常规 25" xfId="110"/>
    <cellStyle name="常规 3" xfId="111"/>
    <cellStyle name="常规 3 2" xfId="112"/>
    <cellStyle name="常规 3 3" xfId="113"/>
    <cellStyle name="常规 3 4" xfId="114"/>
    <cellStyle name="常规 3 5" xfId="115"/>
    <cellStyle name="常规 3 6" xfId="116"/>
    <cellStyle name="常规 4" xfId="117"/>
    <cellStyle name="常规 4 2" xfId="118"/>
    <cellStyle name="常规 4 3" xfId="119"/>
    <cellStyle name="常规 4 4" xfId="120"/>
    <cellStyle name="常规 5" xfId="121"/>
    <cellStyle name="常规 5 3" xfId="122"/>
    <cellStyle name="常规 5 4" xfId="123"/>
    <cellStyle name="常规 6 2" xfId="124"/>
    <cellStyle name="常规 6 3" xfId="125"/>
    <cellStyle name="常规 6 4" xfId="126"/>
    <cellStyle name="常规 7" xfId="127"/>
    <cellStyle name="常规 7 2" xfId="128"/>
    <cellStyle name="常规 7 4" xfId="129"/>
    <cellStyle name="常规 8" xfId="130"/>
    <cellStyle name="常规 8 4" xfId="131"/>
    <cellStyle name="常规 9" xfId="132"/>
    <cellStyle name="常规 9 2" xfId="133"/>
    <cellStyle name="常规 9 3" xfId="134"/>
    <cellStyle name="常规 9 4" xfId="135"/>
    <cellStyle name="货币 2" xfId="136"/>
    <cellStyle name="货币 3" xfId="137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'2024年'!$E$105:$F$105</c:f>
              <c:strCache>
                <c:ptCount val="1"/>
                <c:pt idx="0">
                  <c:v>23年气电比 kW·h/m³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cat>
            <c:strRef>
              <c:f>'2024年'!$G$102:$Q$102</c:f>
              <c:strCache>
                <c:ptCount val="11"/>
                <c:pt idx="0" c:formatCode="0.00_);[Red]\(0.00\)">
                  <c:v>1月</c:v>
                </c:pt>
                <c:pt idx="1" c:formatCode="0.00_);[Red]\(0.00\)">
                  <c:v>2月</c:v>
                </c:pt>
                <c:pt idx="2" c:formatCode="0.00_);[Red]\(0.00\)">
                  <c:v>3月</c:v>
                </c:pt>
                <c:pt idx="3" c:formatCode="0.00_);[Red]\(0.00\)">
                  <c:v>4月</c:v>
                </c:pt>
                <c:pt idx="4" c:formatCode="0.00_);[Red]\(0.00\)">
                  <c:v>5月</c:v>
                </c:pt>
                <c:pt idx="5" c:formatCode="0.00_);[Red]\(0.00\)">
                  <c:v>6月</c:v>
                </c:pt>
                <c:pt idx="6" c:formatCode="0.00_);[Red]\(0.00\)">
                  <c:v>7月</c:v>
                </c:pt>
                <c:pt idx="7" c:formatCode="0.00_);[Red]\(0.00\)">
                  <c:v>8月</c:v>
                </c:pt>
                <c:pt idx="8" c:formatCode="0.00_);[Red]\(0.00\)">
                  <c:v>9月</c:v>
                </c:pt>
                <c:pt idx="9" c:formatCode="0.00_);[Red]\(0.00\)">
                  <c:v>10月</c:v>
                </c:pt>
                <c:pt idx="10" c:formatCode="0.00_);[Red]\(0.00\)">
                  <c:v>11月</c:v>
                </c:pt>
              </c:strCache>
            </c:strRef>
          </c:cat>
          <c:val>
            <c:numRef>
              <c:f>'2024年'!$G$105:$Q$105</c:f>
              <c:numCache>
                <c:formatCode>0.0000_);[Red]\(0.0000\)</c:formatCode>
                <c:ptCount val="11"/>
                <c:pt idx="0">
                  <c:v>0.131190777576854</c:v>
                </c:pt>
                <c:pt idx="1">
                  <c:v>0.123010199125789</c:v>
                </c:pt>
                <c:pt idx="2">
                  <c:v>0.124431705870725</c:v>
                </c:pt>
                <c:pt idx="3">
                  <c:v>0.121266291608064</c:v>
                </c:pt>
                <c:pt idx="4">
                  <c:v>0.128388669607615</c:v>
                </c:pt>
                <c:pt idx="5">
                  <c:v>0.121468131390037</c:v>
                </c:pt>
                <c:pt idx="6">
                  <c:v>0.125048225659691</c:v>
                </c:pt>
                <c:pt idx="7">
                  <c:v>0.124854790419162</c:v>
                </c:pt>
                <c:pt idx="8">
                  <c:v>0.125781326781327</c:v>
                </c:pt>
                <c:pt idx="9">
                  <c:v>0.125721645021645</c:v>
                </c:pt>
                <c:pt idx="10">
                  <c:v>0.123376307363927</c:v>
                </c:pt>
              </c:numCache>
            </c:numRef>
          </c:val>
        </c:ser>
        <c:ser>
          <c:idx val="3"/>
          <c:order val="3"/>
          <c:tx>
            <c:strRef>
              <c:f>'2024年'!$E$106:$F$106</c:f>
              <c:strCache>
                <c:ptCount val="1"/>
                <c:pt idx="0">
                  <c:v>24年气电比 kW·h/m³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.0135398230088496"/>
                  <c:y val="0.141151214276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0752212389380531"/>
                  <c:y val="0.1207567422514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0188863273630076"/>
                  <c:y val="0.15055884286653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00902654867256637"/>
                  <c:y val="0.16181403461693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00300884955752212"/>
                  <c:y val="0.1595330739299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00150442477876106"/>
                  <c:y val="0.1390044277472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00893805309734513"/>
                  <c:y val="0.1390044277472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0134513274336283"/>
                  <c:y val="0.1298805849993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00610619469026549"/>
                  <c:y val="0.11619482087749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0166224453351324"/>
                  <c:y val="0.1116328995035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'2024年'!$G$102:$Q$102</c:f>
              <c:strCache>
                <c:ptCount val="11"/>
                <c:pt idx="0" c:formatCode="0.00_);[Red]\(0.00\)">
                  <c:v>1月</c:v>
                </c:pt>
                <c:pt idx="1" c:formatCode="0.00_);[Red]\(0.00\)">
                  <c:v>2月</c:v>
                </c:pt>
                <c:pt idx="2" c:formatCode="0.00_);[Red]\(0.00\)">
                  <c:v>3月</c:v>
                </c:pt>
                <c:pt idx="3" c:formatCode="0.00_);[Red]\(0.00\)">
                  <c:v>4月</c:v>
                </c:pt>
                <c:pt idx="4" c:formatCode="0.00_);[Red]\(0.00\)">
                  <c:v>5月</c:v>
                </c:pt>
                <c:pt idx="5" c:formatCode="0.00_);[Red]\(0.00\)">
                  <c:v>6月</c:v>
                </c:pt>
                <c:pt idx="6" c:formatCode="0.00_);[Red]\(0.00\)">
                  <c:v>7月</c:v>
                </c:pt>
                <c:pt idx="7" c:formatCode="0.00_);[Red]\(0.00\)">
                  <c:v>8月</c:v>
                </c:pt>
                <c:pt idx="8" c:formatCode="0.00_);[Red]\(0.00\)">
                  <c:v>9月</c:v>
                </c:pt>
                <c:pt idx="9" c:formatCode="0.00_);[Red]\(0.00\)">
                  <c:v>10月</c:v>
                </c:pt>
                <c:pt idx="10" c:formatCode="0.00_);[Red]\(0.00\)">
                  <c:v>11月</c:v>
                </c:pt>
              </c:strCache>
            </c:strRef>
          </c:cat>
          <c:val>
            <c:numRef>
              <c:f>'2024年'!$G$106:$Q$106</c:f>
              <c:numCache>
                <c:formatCode>0.0000_);[Red]\(0.0000\)</c:formatCode>
                <c:ptCount val="11"/>
                <c:pt idx="0">
                  <c:v>0.120476465554129</c:v>
                </c:pt>
                <c:pt idx="1">
                  <c:v>0.11207581545695</c:v>
                </c:pt>
                <c:pt idx="2">
                  <c:v>0.121003362050851</c:v>
                </c:pt>
                <c:pt idx="3">
                  <c:v>0.122794149748963</c:v>
                </c:pt>
                <c:pt idx="4">
                  <c:v>0.127282331088925</c:v>
                </c:pt>
                <c:pt idx="5">
                  <c:v>0.125303676310637</c:v>
                </c:pt>
                <c:pt idx="6">
                  <c:v>0.12348529709998</c:v>
                </c:pt>
                <c:pt idx="7">
                  <c:v>0.125879091098603</c:v>
                </c:pt>
                <c:pt idx="8">
                  <c:v>0.126849025300705</c:v>
                </c:pt>
                <c:pt idx="9">
                  <c:v>0.124713324094239</c:v>
                </c:pt>
                <c:pt idx="10">
                  <c:v>0.124426208917731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684312"/>
        <c:axId val="760776933"/>
      </c:barChart>
      <c:lineChart>
        <c:grouping val="standard"/>
        <c:varyColors val="0"/>
        <c:ser>
          <c:idx val="0"/>
          <c:order val="0"/>
          <c:tx>
            <c:strRef>
              <c:f>'2024年'!$E$103:$F$103</c:f>
              <c:strCache>
                <c:ptCount val="1"/>
                <c:pt idx="0">
                  <c:v>23年产量 万t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0.07755266335703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156056038304664"/>
                  <c:y val="-0.036949375410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'2024年'!$G$102:$Q$102</c:f>
              <c:strCache>
                <c:ptCount val="11"/>
                <c:pt idx="0" c:formatCode="0.00_);[Red]\(0.00\)">
                  <c:v>1月</c:v>
                </c:pt>
                <c:pt idx="1" c:formatCode="0.00_);[Red]\(0.00\)">
                  <c:v>2月</c:v>
                </c:pt>
                <c:pt idx="2" c:formatCode="0.00_);[Red]\(0.00\)">
                  <c:v>3月</c:v>
                </c:pt>
                <c:pt idx="3" c:formatCode="0.00_);[Red]\(0.00\)">
                  <c:v>4月</c:v>
                </c:pt>
                <c:pt idx="4" c:formatCode="0.00_);[Red]\(0.00\)">
                  <c:v>5月</c:v>
                </c:pt>
                <c:pt idx="5" c:formatCode="0.00_);[Red]\(0.00\)">
                  <c:v>6月</c:v>
                </c:pt>
                <c:pt idx="6" c:formatCode="0.00_);[Red]\(0.00\)">
                  <c:v>7月</c:v>
                </c:pt>
                <c:pt idx="7" c:formatCode="0.00_);[Red]\(0.00\)">
                  <c:v>8月</c:v>
                </c:pt>
                <c:pt idx="8" c:formatCode="0.00_);[Red]\(0.00\)">
                  <c:v>9月</c:v>
                </c:pt>
                <c:pt idx="9" c:formatCode="0.00_);[Red]\(0.00\)">
                  <c:v>10月</c:v>
                </c:pt>
                <c:pt idx="10" c:formatCode="0.00_);[Red]\(0.00\)">
                  <c:v>11月</c:v>
                </c:pt>
              </c:strCache>
            </c:strRef>
          </c:cat>
          <c:val>
            <c:numRef>
              <c:f>'2024年'!$G$103:$Q$103</c:f>
              <c:numCache>
                <c:formatCode>0.00_);[Red]\(0.00\)</c:formatCode>
                <c:ptCount val="11"/>
                <c:pt idx="0">
                  <c:v>0.1153684905</c:v>
                </c:pt>
                <c:pt idx="1">
                  <c:v>0.156136728</c:v>
                </c:pt>
                <c:pt idx="2">
                  <c:v>0.152003438</c:v>
                </c:pt>
                <c:pt idx="3">
                  <c:v>0.1363300841</c:v>
                </c:pt>
                <c:pt idx="4">
                  <c:v>0.150200428</c:v>
                </c:pt>
                <c:pt idx="5">
                  <c:v>0.1770437882</c:v>
                </c:pt>
                <c:pt idx="6">
                  <c:v>0.1729523857</c:v>
                </c:pt>
                <c:pt idx="7">
                  <c:v>0.1956220398</c:v>
                </c:pt>
                <c:pt idx="8">
                  <c:v>0.1828997612</c:v>
                </c:pt>
                <c:pt idx="9">
                  <c:v>0.2139636237</c:v>
                </c:pt>
                <c:pt idx="10">
                  <c:v>0.2135092566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'2024年'!$E$104:$F$104</c:f>
              <c:strCache>
                <c:ptCount val="1"/>
                <c:pt idx="0">
                  <c:v>24年产量 万t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'2024年'!$G$102:$Q$102</c:f>
              <c:strCache>
                <c:ptCount val="11"/>
                <c:pt idx="0" c:formatCode="0.00_);[Red]\(0.00\)">
                  <c:v>1月</c:v>
                </c:pt>
                <c:pt idx="1" c:formatCode="0.00_);[Red]\(0.00\)">
                  <c:v>2月</c:v>
                </c:pt>
                <c:pt idx="2" c:formatCode="0.00_);[Red]\(0.00\)">
                  <c:v>3月</c:v>
                </c:pt>
                <c:pt idx="3" c:formatCode="0.00_);[Red]\(0.00\)">
                  <c:v>4月</c:v>
                </c:pt>
                <c:pt idx="4" c:formatCode="0.00_);[Red]\(0.00\)">
                  <c:v>5月</c:v>
                </c:pt>
                <c:pt idx="5" c:formatCode="0.00_);[Red]\(0.00\)">
                  <c:v>6月</c:v>
                </c:pt>
                <c:pt idx="6" c:formatCode="0.00_);[Red]\(0.00\)">
                  <c:v>7月</c:v>
                </c:pt>
                <c:pt idx="7" c:formatCode="0.00_);[Red]\(0.00\)">
                  <c:v>8月</c:v>
                </c:pt>
                <c:pt idx="8" c:formatCode="0.00_);[Red]\(0.00\)">
                  <c:v>9月</c:v>
                </c:pt>
                <c:pt idx="9" c:formatCode="0.00_);[Red]\(0.00\)">
                  <c:v>10月</c:v>
                </c:pt>
                <c:pt idx="10" c:formatCode="0.00_);[Red]\(0.00\)">
                  <c:v>11月</c:v>
                </c:pt>
              </c:strCache>
            </c:strRef>
          </c:cat>
          <c:val>
            <c:numRef>
              <c:f>'2024年'!$G$104:$Q$104</c:f>
              <c:numCache>
                <c:formatCode>0.00_);[Red]\(0.00\)</c:formatCode>
                <c:ptCount val="11"/>
                <c:pt idx="0">
                  <c:v>0.194961673</c:v>
                </c:pt>
                <c:pt idx="1">
                  <c:v>0.1398066968</c:v>
                </c:pt>
                <c:pt idx="2">
                  <c:v>0.20098594</c:v>
                </c:pt>
                <c:pt idx="3">
                  <c:v>0.2154252526</c:v>
                </c:pt>
                <c:pt idx="4">
                  <c:v>0.1880371653</c:v>
                </c:pt>
                <c:pt idx="5">
                  <c:v>0.2198727118</c:v>
                </c:pt>
                <c:pt idx="6">
                  <c:v>0.215320144</c:v>
                </c:pt>
                <c:pt idx="7">
                  <c:v>0.2237432235</c:v>
                </c:pt>
                <c:pt idx="8">
                  <c:v>0.2244811421</c:v>
                </c:pt>
                <c:pt idx="9">
                  <c:v>0.2563734648</c:v>
                </c:pt>
                <c:pt idx="10">
                  <c:v>0.2604907394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5684312"/>
        <c:axId val="760776933"/>
      </c:lineChart>
      <c:catAx>
        <c:axId val="4456843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60776933"/>
        <c:crosses val="autoZero"/>
        <c:auto val="1"/>
        <c:lblAlgn val="ctr"/>
        <c:lblOffset val="100"/>
        <c:noMultiLvlLbl val="0"/>
      </c:catAx>
      <c:valAx>
        <c:axId val="76077693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0.0000_);[Red]\(0.00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5684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r>
              <a:rPr lang="zh-CN" altLang="en-US" sz="1200" b="1"/>
              <a:t>产量与综合能耗 </a:t>
            </a:r>
            <a:r>
              <a:rPr lang="en-US" altLang="zh-CN" sz="1200" b="1"/>
              <a:t>E-P</a:t>
            </a:r>
            <a:r>
              <a:rPr lang="zh-CN" altLang="en-US" sz="1200" b="1"/>
              <a:t>图</a:t>
            </a:r>
            <a:endParaRPr lang="zh-CN" altLang="en-US" sz="12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1"/>
        <c:ser>
          <c:idx val="0"/>
          <c:order val="0"/>
          <c:tx>
            <c:strRef>
              <c:f>"产量能耗EP图"</c:f>
              <c:strCache>
                <c:ptCount val="1"/>
                <c:pt idx="0">
                  <c:v>产量能耗EP图</c:v>
                </c:pt>
              </c:strCache>
            </c:strRef>
          </c:tx>
          <c:spPr>
            <a:ln w="25400" cap="rnd" cmpd="sng" algn="ctr">
              <a:noFill/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/>
              </a:solidFill>
              <a:ln w="6350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6350" cap="flat" cmpd="sng" algn="ctr">
                  <a:solidFill>
                    <a:schemeClr val="accent1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6350" cap="flat" cmpd="sng" algn="ctr">
                  <a:solidFill>
                    <a:schemeClr val="accent2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2"/>
            <c:marker>
              <c:symbol val="circle"/>
              <c:size val="5"/>
              <c:spPr>
                <a:solidFill>
                  <a:schemeClr val="accent3"/>
                </a:solidFill>
                <a:ln w="6350" cap="flat" cmpd="sng" algn="ctr">
                  <a:solidFill>
                    <a:schemeClr val="accent3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3"/>
            <c:marker>
              <c:symbol val="circle"/>
              <c:size val="5"/>
              <c:spPr>
                <a:solidFill>
                  <a:schemeClr val="accent4"/>
                </a:solidFill>
                <a:ln w="6350" cap="flat" cmpd="sng" algn="ctr">
                  <a:solidFill>
                    <a:schemeClr val="accent4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4"/>
            <c:marker>
              <c:symbol val="circle"/>
              <c:size val="5"/>
              <c:spPr>
                <a:solidFill>
                  <a:schemeClr val="accent5"/>
                </a:solidFill>
                <a:ln w="6350" cap="flat" cmpd="sng" algn="ctr">
                  <a:solidFill>
                    <a:schemeClr val="accent5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6350" cap="flat" cmpd="sng" algn="ctr">
                  <a:solidFill>
                    <a:schemeClr val="accent6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6"/>
            <c:marker>
              <c:symbol val="circle"/>
              <c:size val="5"/>
              <c:spPr>
                <a:solidFill>
                  <a:schemeClr val="accent1">
                    <a:lumMod val="60000"/>
                  </a:schemeClr>
                </a:solidFill>
                <a:ln w="6350" cap="flat" cmpd="sng" algn="ctr">
                  <a:solidFill>
                    <a:schemeClr val="accent1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7"/>
            <c:marker>
              <c:symbol val="circle"/>
              <c:size val="5"/>
              <c:spPr>
                <a:solidFill>
                  <a:schemeClr val="accent2">
                    <a:lumMod val="60000"/>
                  </a:schemeClr>
                </a:solidFill>
                <a:ln w="6350" cap="flat" cmpd="sng" algn="ctr">
                  <a:solidFill>
                    <a:schemeClr val="accent2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8"/>
            <c:marker>
              <c:symbol val="circle"/>
              <c:size val="5"/>
              <c:spPr>
                <a:solidFill>
                  <a:schemeClr val="accent3">
                    <a:lumMod val="60000"/>
                  </a:schemeClr>
                </a:solidFill>
                <a:ln w="6350" cap="flat" cmpd="sng" algn="ctr">
                  <a:solidFill>
                    <a:schemeClr val="accent3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9"/>
            <c:marker>
              <c:symbol val="circle"/>
              <c:size val="5"/>
              <c:spPr>
                <a:solidFill>
                  <a:schemeClr val="accent4">
                    <a:lumMod val="60000"/>
                  </a:schemeClr>
                </a:solidFill>
                <a:ln w="6350" cap="flat" cmpd="sng" algn="ctr">
                  <a:solidFill>
                    <a:schemeClr val="accent4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10"/>
            <c:marker>
              <c:symbol val="circle"/>
              <c:size val="5"/>
              <c:spPr>
                <a:solidFill>
                  <a:schemeClr val="accent5">
                    <a:lumMod val="60000"/>
                  </a:schemeClr>
                </a:solidFill>
                <a:ln w="6350" cap="flat" cmpd="sng" algn="ctr">
                  <a:solidFill>
                    <a:schemeClr val="accent5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11"/>
            <c:marker>
              <c:symbol val="circle"/>
              <c:size val="5"/>
              <c:spPr>
                <a:solidFill>
                  <a:schemeClr val="accent6">
                    <a:lumMod val="60000"/>
                  </a:schemeClr>
                </a:solidFill>
                <a:ln w="6350" cap="flat" cmpd="sng" algn="ctr">
                  <a:solidFill>
                    <a:schemeClr val="accent6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Lbls>
            <c:delete val="1"/>
          </c:dLbls>
          <c:trendline>
            <c:spPr>
              <a:ln w="19050" cap="rnd" cmpd="sng" algn="ctr">
                <a:solidFill>
                  <a:schemeClr val="accent1"/>
                </a:solidFill>
                <a:prstDash val="sysDot"/>
                <a:round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 cmpd="sng" algn="ctr">
                <a:solidFill>
                  <a:schemeClr val="accent1"/>
                </a:solidFill>
                <a:prstDash val="sysDot"/>
                <a:round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 cmpd="sng" algn="ctr">
                <a:solidFill>
                  <a:schemeClr val="tx2"/>
                </a:solidFill>
                <a:prstDash val="sysDot"/>
                <a:round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2004320788021"/>
                  <c:y val="-0.10246065640819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微软雅黑" panose="020B0503020204020204" pitchFamily="34" charset="-122"/>
                      <a:ea typeface="微软雅黑" panose="020B0503020204020204" pitchFamily="34" charset="-122"/>
                      <a:cs typeface="+mn-cs"/>
                    </a:defRPr>
                  </a:pPr>
                </a:p>
              </c:txPr>
            </c:trendlineLbl>
          </c:trendline>
          <c:xVal>
            <c:numRef>
              <c:f>EP图!$E$4:$P$4</c:f>
              <c:numCache>
                <c:formatCode>0.00_ </c:formatCode>
                <c:ptCount val="12"/>
                <c:pt idx="0">
                  <c:v>1153.684905</c:v>
                </c:pt>
                <c:pt idx="1">
                  <c:v>1561.36728</c:v>
                </c:pt>
                <c:pt idx="2">
                  <c:v>1520.703438</c:v>
                </c:pt>
                <c:pt idx="3">
                  <c:v>1363.300841</c:v>
                </c:pt>
                <c:pt idx="4">
                  <c:v>1502.00428</c:v>
                </c:pt>
                <c:pt idx="5">
                  <c:v>1770.437882</c:v>
                </c:pt>
                <c:pt idx="6">
                  <c:v>1729.523857</c:v>
                </c:pt>
                <c:pt idx="7">
                  <c:v>1956.220398</c:v>
                </c:pt>
                <c:pt idx="8">
                  <c:v>1828.997612</c:v>
                </c:pt>
                <c:pt idx="9">
                  <c:v>2139.636237</c:v>
                </c:pt>
                <c:pt idx="10">
                  <c:v>2135.092566</c:v>
                </c:pt>
                <c:pt idx="11">
                  <c:v>2374.259851</c:v>
                </c:pt>
              </c:numCache>
            </c:numRef>
          </c:xVal>
          <c:yVal>
            <c:numRef>
              <c:f>EP图!$E$3:$P$3</c:f>
              <c:numCache>
                <c:formatCode>0.00_ </c:formatCode>
                <c:ptCount val="12"/>
                <c:pt idx="0">
                  <c:v>557.847103</c:v>
                </c:pt>
                <c:pt idx="1">
                  <c:v>618.4522041</c:v>
                </c:pt>
                <c:pt idx="2">
                  <c:v>604.5257255</c:v>
                </c:pt>
                <c:pt idx="3">
                  <c:v>654.8139583</c:v>
                </c:pt>
                <c:pt idx="4">
                  <c:v>626.484288</c:v>
                </c:pt>
                <c:pt idx="5">
                  <c:v>717.2836401</c:v>
                </c:pt>
                <c:pt idx="6">
                  <c:v>780.2644522</c:v>
                </c:pt>
                <c:pt idx="7">
                  <c:v>760.273639</c:v>
                </c:pt>
                <c:pt idx="8">
                  <c:v>778.7725164</c:v>
                </c:pt>
                <c:pt idx="9">
                  <c:v>774.1717019</c:v>
                </c:pt>
                <c:pt idx="10">
                  <c:v>757.3159885</c:v>
                </c:pt>
                <c:pt idx="11">
                  <c:v>732.8331976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84096"/>
        <c:axId val="174085632"/>
      </c:scatterChart>
      <c:valAx>
        <c:axId val="17408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174085632"/>
        <c:crosses val="autoZero"/>
        <c:crossBetween val="midCat"/>
      </c:valAx>
      <c:valAx>
        <c:axId val="174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174084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>
          <a:latin typeface="微软雅黑" panose="020B0503020204020204" pitchFamily="34" charset="-122"/>
          <a:ea typeface="微软雅黑" panose="020B0503020204020204" pitchFamily="3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Times New Roman" panose="02020603050405020304" pitchFamily="18" charset="0"/>
              </a:defRPr>
            </a:pPr>
            <a:r>
              <a:rPr lang="zh-CN" altLang="en-US" sz="1200" b="1"/>
              <a:t>混炼产品</a:t>
            </a:r>
            <a:r>
              <a:rPr lang="en-US" sz="1200" b="1"/>
              <a:t>-</a:t>
            </a:r>
            <a:r>
              <a:rPr lang="zh-CN" altLang="en-US" sz="1200" b="1"/>
              <a:t>综合能耗</a:t>
            </a:r>
            <a:endParaRPr lang="zh-CN" sz="12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845971128608929"/>
          <c:y val="0.187893700787403"/>
          <c:w val="0.882069553805774"/>
          <c:h val="0.681134441528142"/>
        </c:manualLayout>
      </c:layout>
      <c:lineChart>
        <c:grouping val="standard"/>
        <c:varyColors val="0"/>
        <c:ser>
          <c:idx val="0"/>
          <c:order val="0"/>
          <c:tx>
            <c:strRef>
              <c:f>EP图!$C$7</c:f>
              <c:strCache>
                <c:ptCount val="1"/>
                <c:pt idx="0">
                  <c:v/>
                </c:pt>
              </c:strCache>
            </c:strRef>
          </c:tx>
          <c:spPr>
            <a:ln w="25400" cap="rnd" cmpd="sng" algn="ctr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EP图!$E$2:$P$2</c:f>
              <c:strCache>
                <c:ptCount val="12"/>
                <c:pt idx="0" c:formatCode="0.00_ ">
                  <c:v>1月</c:v>
                </c:pt>
                <c:pt idx="1" c:formatCode="0.00_ ">
                  <c:v>2月</c:v>
                </c:pt>
                <c:pt idx="2" c:formatCode="0.00_ ">
                  <c:v>3月</c:v>
                </c:pt>
                <c:pt idx="3" c:formatCode="0.00_ ">
                  <c:v>4月</c:v>
                </c:pt>
                <c:pt idx="4" c:formatCode="0.00_ ">
                  <c:v>5月</c:v>
                </c:pt>
                <c:pt idx="5" c:formatCode="0.00_ ">
                  <c:v>6月</c:v>
                </c:pt>
                <c:pt idx="6" c:formatCode="0.00_ ">
                  <c:v>7月</c:v>
                </c:pt>
                <c:pt idx="7" c:formatCode="0.00_ ">
                  <c:v>8月</c:v>
                </c:pt>
                <c:pt idx="8" c:formatCode="0.00_ ">
                  <c:v>9月</c:v>
                </c:pt>
                <c:pt idx="9" c:formatCode="0.00_ ">
                  <c:v>10月</c:v>
                </c:pt>
                <c:pt idx="10" c:formatCode="0.00_ ">
                  <c:v>11月</c:v>
                </c:pt>
                <c:pt idx="11" c:formatCode="0.00_ ">
                  <c:v>12月</c:v>
                </c:pt>
              </c:strCache>
            </c:strRef>
          </c:cat>
          <c:val>
            <c:numRef>
              <c:f>EP图!$E$7:$P$7</c:f>
              <c:numCache>
                <c:formatCode>0.00_ 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74109824"/>
        <c:axId val="174111360"/>
      </c:lineChart>
      <c:catAx>
        <c:axId val="17410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Times New Roman" panose="02020603050405020304" pitchFamily="18" charset="0"/>
              </a:defRPr>
            </a:pPr>
          </a:p>
        </c:txPr>
        <c:crossAx val="174111360"/>
        <c:crosses val="autoZero"/>
        <c:auto val="1"/>
        <c:lblAlgn val="ctr"/>
        <c:lblOffset val="100"/>
        <c:noMultiLvlLbl val="0"/>
      </c:catAx>
      <c:valAx>
        <c:axId val="17411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Times New Roman" panose="02020603050405020304" pitchFamily="18" charset="0"/>
              </a:defRPr>
            </a:pPr>
          </a:p>
        </c:txPr>
        <c:crossAx val="17410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>
          <a:latin typeface="微软雅黑" panose="020B0503020204020204" pitchFamily="34" charset="-122"/>
          <a:ea typeface="微软雅黑" panose="020B0503020204020204" pitchFamily="34" charset="-122"/>
          <a:cs typeface="Times New Roman" panose="02020603050405020304" pitchFamily="18" charset="0"/>
        </a:defRPr>
      </a:pPr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r>
              <a:rPr lang="zh-CN" altLang="en-US" sz="1200" b="1" i="0" u="none" strike="noStrike" baseline="0">
                <a:effectLst/>
              </a:rPr>
              <a:t>混炼产品产量</a:t>
            </a:r>
            <a:endParaRPr lang="zh-CN" altLang="en-US" sz="12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EP图!$C$8</c:f>
              <c:strCache>
                <c:ptCount val="1"/>
                <c:pt idx="0">
                  <c:v/>
                </c:pt>
              </c:strCache>
            </c:strRef>
          </c:tx>
          <c:spPr>
            <a:ln w="25400" cap="rnd" cmpd="sng" algn="ctr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EP图!$E$2:$P$2</c:f>
              <c:strCache>
                <c:ptCount val="12"/>
                <c:pt idx="0" c:formatCode="0.00_ ">
                  <c:v>1月</c:v>
                </c:pt>
                <c:pt idx="1" c:formatCode="0.00_ ">
                  <c:v>2月</c:v>
                </c:pt>
                <c:pt idx="2" c:formatCode="0.00_ ">
                  <c:v>3月</c:v>
                </c:pt>
                <c:pt idx="3" c:formatCode="0.00_ ">
                  <c:v>4月</c:v>
                </c:pt>
                <c:pt idx="4" c:formatCode="0.00_ ">
                  <c:v>5月</c:v>
                </c:pt>
                <c:pt idx="5" c:formatCode="0.00_ ">
                  <c:v>6月</c:v>
                </c:pt>
                <c:pt idx="6" c:formatCode="0.00_ ">
                  <c:v>7月</c:v>
                </c:pt>
                <c:pt idx="7" c:formatCode="0.00_ ">
                  <c:v>8月</c:v>
                </c:pt>
                <c:pt idx="8" c:formatCode="0.00_ ">
                  <c:v>9月</c:v>
                </c:pt>
                <c:pt idx="9" c:formatCode="0.00_ ">
                  <c:v>10月</c:v>
                </c:pt>
                <c:pt idx="10" c:formatCode="0.00_ ">
                  <c:v>11月</c:v>
                </c:pt>
                <c:pt idx="11" c:formatCode="0.00_ ">
                  <c:v>12月</c:v>
                </c:pt>
              </c:strCache>
            </c:strRef>
          </c:cat>
          <c:val>
            <c:numRef>
              <c:f>EP图!$E$8:$P$8</c:f>
              <c:numCache>
                <c:formatCode>0.00_ 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74217088"/>
        <c:axId val="174218624"/>
      </c:lineChart>
      <c:catAx>
        <c:axId val="17421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174218624"/>
        <c:crosses val="autoZero"/>
        <c:auto val="1"/>
        <c:lblAlgn val="ctr"/>
        <c:lblOffset val="100"/>
        <c:noMultiLvlLbl val="0"/>
      </c:catAx>
      <c:valAx>
        <c:axId val="17421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17421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>
          <a:latin typeface="微软雅黑" panose="020B0503020204020204" pitchFamily="34" charset="-122"/>
          <a:ea typeface="微软雅黑" panose="020B0503020204020204" pitchFamily="3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r>
              <a:rPr lang="zh-CN" altLang="en-US" sz="1200" b="1"/>
              <a:t>产量与综合能耗 </a:t>
            </a:r>
            <a:r>
              <a:rPr lang="en-US" altLang="zh-CN" sz="1200" b="1"/>
              <a:t>E-P</a:t>
            </a:r>
            <a:r>
              <a:rPr lang="zh-CN" altLang="en-US" sz="1200" b="1"/>
              <a:t>图</a:t>
            </a:r>
            <a:endParaRPr lang="zh-CN" altLang="en-US" sz="12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1"/>
        <c:ser>
          <c:idx val="0"/>
          <c:order val="0"/>
          <c:spPr>
            <a:ln w="25400" cap="rnd" cmpd="sng" algn="ctr">
              <a:noFill/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/>
              </a:solidFill>
              <a:ln w="6350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6350" cap="flat" cmpd="sng" algn="ctr">
                  <a:solidFill>
                    <a:schemeClr val="accent1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6350" cap="flat" cmpd="sng" algn="ctr">
                  <a:solidFill>
                    <a:schemeClr val="accent2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2"/>
            <c:marker>
              <c:symbol val="circle"/>
              <c:size val="5"/>
              <c:spPr>
                <a:solidFill>
                  <a:schemeClr val="accent3"/>
                </a:solidFill>
                <a:ln w="6350" cap="flat" cmpd="sng" algn="ctr">
                  <a:solidFill>
                    <a:schemeClr val="accent3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3"/>
            <c:marker>
              <c:symbol val="circle"/>
              <c:size val="5"/>
              <c:spPr>
                <a:solidFill>
                  <a:schemeClr val="accent4"/>
                </a:solidFill>
                <a:ln w="6350" cap="flat" cmpd="sng" algn="ctr">
                  <a:solidFill>
                    <a:schemeClr val="accent4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4"/>
            <c:marker>
              <c:symbol val="circle"/>
              <c:size val="5"/>
              <c:spPr>
                <a:solidFill>
                  <a:schemeClr val="accent5"/>
                </a:solidFill>
                <a:ln w="6350" cap="flat" cmpd="sng" algn="ctr">
                  <a:solidFill>
                    <a:schemeClr val="accent5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6350" cap="flat" cmpd="sng" algn="ctr">
                  <a:solidFill>
                    <a:schemeClr val="accent6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6"/>
            <c:marker>
              <c:symbol val="circle"/>
              <c:size val="5"/>
              <c:spPr>
                <a:solidFill>
                  <a:schemeClr val="accent1">
                    <a:lumMod val="60000"/>
                  </a:schemeClr>
                </a:solidFill>
                <a:ln w="6350" cap="flat" cmpd="sng" algn="ctr">
                  <a:solidFill>
                    <a:schemeClr val="accent1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7"/>
            <c:marker>
              <c:symbol val="circle"/>
              <c:size val="5"/>
              <c:spPr>
                <a:solidFill>
                  <a:schemeClr val="accent2">
                    <a:lumMod val="60000"/>
                  </a:schemeClr>
                </a:solidFill>
                <a:ln w="6350" cap="flat" cmpd="sng" algn="ctr">
                  <a:solidFill>
                    <a:schemeClr val="accent2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8"/>
            <c:marker>
              <c:symbol val="circle"/>
              <c:size val="5"/>
              <c:spPr>
                <a:solidFill>
                  <a:schemeClr val="accent3">
                    <a:lumMod val="60000"/>
                  </a:schemeClr>
                </a:solidFill>
                <a:ln w="6350" cap="flat" cmpd="sng" algn="ctr">
                  <a:solidFill>
                    <a:schemeClr val="accent3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9"/>
            <c:marker>
              <c:symbol val="circle"/>
              <c:size val="5"/>
              <c:spPr>
                <a:solidFill>
                  <a:schemeClr val="accent4">
                    <a:lumMod val="60000"/>
                  </a:schemeClr>
                </a:solidFill>
                <a:ln w="6350" cap="flat" cmpd="sng" algn="ctr">
                  <a:solidFill>
                    <a:schemeClr val="accent4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10"/>
            <c:marker>
              <c:symbol val="circle"/>
              <c:size val="5"/>
              <c:spPr>
                <a:solidFill>
                  <a:schemeClr val="accent5">
                    <a:lumMod val="60000"/>
                  </a:schemeClr>
                </a:solidFill>
                <a:ln w="6350" cap="flat" cmpd="sng" algn="ctr">
                  <a:solidFill>
                    <a:schemeClr val="accent5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11"/>
            <c:marker>
              <c:symbol val="circle"/>
              <c:size val="5"/>
              <c:spPr>
                <a:solidFill>
                  <a:schemeClr val="accent6">
                    <a:lumMod val="60000"/>
                  </a:schemeClr>
                </a:solidFill>
                <a:ln w="6350" cap="flat" cmpd="sng" algn="ctr">
                  <a:solidFill>
                    <a:schemeClr val="accent6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Lbls>
            <c:delete val="1"/>
          </c:dLbls>
          <c:trendline>
            <c:spPr>
              <a:ln w="19050" cap="rnd" cmpd="sng" algn="ctr">
                <a:solidFill>
                  <a:schemeClr val="accent1"/>
                </a:solidFill>
                <a:prstDash val="sysDot"/>
                <a:round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 cmpd="sng" algn="ctr">
                <a:solidFill>
                  <a:schemeClr val="accent1"/>
                </a:solidFill>
                <a:prstDash val="sysDot"/>
                <a:round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 cmpd="sng" algn="ctr">
                <a:solidFill>
                  <a:schemeClr val="tx2"/>
                </a:solidFill>
                <a:prstDash val="sysDot"/>
                <a:round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5914260717411"/>
                  <c:y val="-0.009097404491105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微软雅黑" panose="020B0503020204020204" pitchFamily="34" charset="-122"/>
                      <a:ea typeface="微软雅黑" panose="020B0503020204020204" pitchFamily="34" charset="-122"/>
                      <a:cs typeface="+mn-cs"/>
                    </a:defRPr>
                  </a:pPr>
                </a:p>
              </c:txPr>
            </c:trendlineLbl>
          </c:trendline>
          <c:xVal>
            <c:numRef>
              <c:f>EP图!$E$8:$P$8</c:f>
              <c:numCache>
                <c:formatCode>0.00_ </c:formatCode>
                <c:ptCount val="12"/>
              </c:numCache>
            </c:numRef>
          </c:xVal>
          <c:yVal>
            <c:numRef>
              <c:f>EP图!$E$7:$P$7</c:f>
              <c:numCache>
                <c:formatCode>0.00_ </c:formatCode>
                <c:ptCount val="1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349120"/>
        <c:axId val="175363200"/>
      </c:scatterChart>
      <c:valAx>
        <c:axId val="175349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175363200"/>
        <c:crosses val="autoZero"/>
        <c:crossBetween val="midCat"/>
      </c:valAx>
      <c:valAx>
        <c:axId val="17536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175349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>
          <a:latin typeface="微软雅黑" panose="020B0503020204020204" pitchFamily="34" charset="-122"/>
          <a:ea typeface="微软雅黑" panose="020B0503020204020204" pitchFamily="3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r>
              <a:rPr lang="zh-CN" altLang="en-US" sz="1200" b="1"/>
              <a:t>产量与电力消耗 </a:t>
            </a:r>
            <a:r>
              <a:rPr lang="en-US" altLang="zh-CN" sz="1200" b="1"/>
              <a:t>E-P</a:t>
            </a:r>
            <a:r>
              <a:rPr lang="zh-CN" altLang="en-US" sz="1200" b="1"/>
              <a:t>图</a:t>
            </a:r>
            <a:endParaRPr lang="zh-CN" altLang="en-US" sz="12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1"/>
        <c:ser>
          <c:idx val="0"/>
          <c:order val="0"/>
          <c:spPr>
            <a:ln w="25400" cap="rnd" cmpd="sng" algn="ctr">
              <a:noFill/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/>
              </a:solidFill>
              <a:ln w="6350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6350" cap="flat" cmpd="sng" algn="ctr">
                  <a:solidFill>
                    <a:schemeClr val="accent1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6350" cap="flat" cmpd="sng" algn="ctr">
                  <a:solidFill>
                    <a:schemeClr val="accent2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2"/>
            <c:marker>
              <c:symbol val="circle"/>
              <c:size val="5"/>
              <c:spPr>
                <a:solidFill>
                  <a:schemeClr val="accent3"/>
                </a:solidFill>
                <a:ln w="6350" cap="flat" cmpd="sng" algn="ctr">
                  <a:solidFill>
                    <a:schemeClr val="accent3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3"/>
            <c:marker>
              <c:symbol val="circle"/>
              <c:size val="5"/>
              <c:spPr>
                <a:solidFill>
                  <a:schemeClr val="accent4"/>
                </a:solidFill>
                <a:ln w="6350" cap="flat" cmpd="sng" algn="ctr">
                  <a:solidFill>
                    <a:schemeClr val="accent4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4"/>
            <c:marker>
              <c:symbol val="circle"/>
              <c:size val="5"/>
              <c:spPr>
                <a:solidFill>
                  <a:schemeClr val="accent5"/>
                </a:solidFill>
                <a:ln w="6350" cap="flat" cmpd="sng" algn="ctr">
                  <a:solidFill>
                    <a:schemeClr val="accent5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6350" cap="flat" cmpd="sng" algn="ctr">
                  <a:solidFill>
                    <a:schemeClr val="accent6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6"/>
            <c:marker>
              <c:symbol val="circle"/>
              <c:size val="5"/>
              <c:spPr>
                <a:solidFill>
                  <a:schemeClr val="accent1">
                    <a:lumMod val="60000"/>
                  </a:schemeClr>
                </a:solidFill>
                <a:ln w="6350" cap="flat" cmpd="sng" algn="ctr">
                  <a:solidFill>
                    <a:schemeClr val="accent1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7"/>
            <c:marker>
              <c:symbol val="circle"/>
              <c:size val="5"/>
              <c:spPr>
                <a:solidFill>
                  <a:schemeClr val="accent2">
                    <a:lumMod val="60000"/>
                  </a:schemeClr>
                </a:solidFill>
                <a:ln w="6350" cap="flat" cmpd="sng" algn="ctr">
                  <a:solidFill>
                    <a:schemeClr val="accent2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8"/>
            <c:marker>
              <c:symbol val="circle"/>
              <c:size val="5"/>
              <c:spPr>
                <a:solidFill>
                  <a:schemeClr val="accent3">
                    <a:lumMod val="60000"/>
                  </a:schemeClr>
                </a:solidFill>
                <a:ln w="6350" cap="flat" cmpd="sng" algn="ctr">
                  <a:solidFill>
                    <a:schemeClr val="accent3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9"/>
            <c:marker>
              <c:symbol val="circle"/>
              <c:size val="5"/>
              <c:spPr>
                <a:solidFill>
                  <a:schemeClr val="accent4">
                    <a:lumMod val="60000"/>
                  </a:schemeClr>
                </a:solidFill>
                <a:ln w="6350" cap="flat" cmpd="sng" algn="ctr">
                  <a:solidFill>
                    <a:schemeClr val="accent4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10"/>
            <c:marker>
              <c:symbol val="circle"/>
              <c:size val="5"/>
              <c:spPr>
                <a:solidFill>
                  <a:schemeClr val="accent5">
                    <a:lumMod val="60000"/>
                  </a:schemeClr>
                </a:solidFill>
                <a:ln w="6350" cap="flat" cmpd="sng" algn="ctr">
                  <a:solidFill>
                    <a:schemeClr val="accent5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11"/>
            <c:marker>
              <c:symbol val="circle"/>
              <c:size val="5"/>
              <c:spPr>
                <a:solidFill>
                  <a:schemeClr val="accent6">
                    <a:lumMod val="60000"/>
                  </a:schemeClr>
                </a:solidFill>
                <a:ln w="6350" cap="flat" cmpd="sng" algn="ctr">
                  <a:solidFill>
                    <a:schemeClr val="accent6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Lbls>
            <c:delete val="1"/>
          </c:dLbls>
          <c:trendline>
            <c:spPr>
              <a:ln w="19050" cap="rnd" cmpd="sng" algn="ctr">
                <a:solidFill>
                  <a:schemeClr val="accent1"/>
                </a:solidFill>
                <a:prstDash val="sysDot"/>
                <a:round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 cmpd="sng" algn="ctr">
                <a:solidFill>
                  <a:schemeClr val="accent1"/>
                </a:solidFill>
                <a:prstDash val="sysDot"/>
                <a:round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 cmpd="sng" algn="ctr">
                <a:solidFill>
                  <a:schemeClr val="tx2"/>
                </a:solidFill>
                <a:prstDash val="sysDot"/>
                <a:round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5914260717411"/>
                  <c:y val="-0.009097404491105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微软雅黑" panose="020B0503020204020204" pitchFamily="34" charset="-122"/>
                      <a:ea typeface="微软雅黑" panose="020B0503020204020204" pitchFamily="34" charset="-122"/>
                      <a:cs typeface="+mn-cs"/>
                    </a:defRPr>
                  </a:pPr>
                </a:p>
              </c:txPr>
            </c:trendlineLbl>
          </c:trendline>
          <c:xVal>
            <c:numRef>
              <c:f>EP图!$E$11:$P$11</c:f>
              <c:numCache>
                <c:formatCode>0.00_ </c:formatCode>
                <c:ptCount val="12"/>
              </c:numCache>
            </c:numRef>
          </c:xVal>
          <c:yVal>
            <c:numRef>
              <c:f>EP图!$E$10:$P$10</c:f>
              <c:numCache>
                <c:formatCode>0.00_ </c:formatCode>
                <c:ptCount val="1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79456"/>
        <c:axId val="174180992"/>
      </c:scatterChart>
      <c:valAx>
        <c:axId val="174179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174180992"/>
        <c:crosses val="autoZero"/>
        <c:crossBetween val="midCat"/>
      </c:valAx>
      <c:valAx>
        <c:axId val="1741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174179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>
          <a:latin typeface="微软雅黑" panose="020B0503020204020204" pitchFamily="34" charset="-122"/>
          <a:ea typeface="微软雅黑" panose="020B0503020204020204" pitchFamily="3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r>
              <a:rPr lang="zh-CN" altLang="en-US" sz="1200" b="1"/>
              <a:t>产量与电力消耗 </a:t>
            </a:r>
            <a:r>
              <a:rPr lang="en-US" altLang="zh-CN" sz="1200" b="1"/>
              <a:t>E-P</a:t>
            </a:r>
            <a:r>
              <a:rPr lang="zh-CN" altLang="en-US" sz="1200" b="1"/>
              <a:t>图</a:t>
            </a:r>
            <a:endParaRPr lang="zh-CN" altLang="en-US" sz="12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1"/>
        <c:ser>
          <c:idx val="0"/>
          <c:order val="0"/>
          <c:spPr>
            <a:ln w="25400" cap="rnd" cmpd="sng" algn="ctr">
              <a:noFill/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/>
              </a:solidFill>
              <a:ln w="6350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6350" cap="flat" cmpd="sng" algn="ctr">
                  <a:solidFill>
                    <a:schemeClr val="accent1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6350" cap="flat" cmpd="sng" algn="ctr">
                  <a:solidFill>
                    <a:schemeClr val="accent2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2"/>
            <c:marker>
              <c:symbol val="circle"/>
              <c:size val="5"/>
              <c:spPr>
                <a:solidFill>
                  <a:schemeClr val="accent3"/>
                </a:solidFill>
                <a:ln w="6350" cap="flat" cmpd="sng" algn="ctr">
                  <a:solidFill>
                    <a:schemeClr val="accent3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3"/>
            <c:marker>
              <c:symbol val="circle"/>
              <c:size val="5"/>
              <c:spPr>
                <a:solidFill>
                  <a:schemeClr val="accent4"/>
                </a:solidFill>
                <a:ln w="6350" cap="flat" cmpd="sng" algn="ctr">
                  <a:solidFill>
                    <a:schemeClr val="accent4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4"/>
            <c:marker>
              <c:symbol val="circle"/>
              <c:size val="5"/>
              <c:spPr>
                <a:solidFill>
                  <a:schemeClr val="accent5"/>
                </a:solidFill>
                <a:ln w="6350" cap="flat" cmpd="sng" algn="ctr">
                  <a:solidFill>
                    <a:schemeClr val="accent5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6350" cap="flat" cmpd="sng" algn="ctr">
                  <a:solidFill>
                    <a:schemeClr val="accent6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6"/>
            <c:marker>
              <c:symbol val="circle"/>
              <c:size val="5"/>
              <c:spPr>
                <a:solidFill>
                  <a:schemeClr val="accent1">
                    <a:lumMod val="60000"/>
                  </a:schemeClr>
                </a:solidFill>
                <a:ln w="6350" cap="flat" cmpd="sng" algn="ctr">
                  <a:solidFill>
                    <a:schemeClr val="accent1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7"/>
            <c:marker>
              <c:symbol val="circle"/>
              <c:size val="5"/>
              <c:spPr>
                <a:solidFill>
                  <a:schemeClr val="accent2">
                    <a:lumMod val="60000"/>
                  </a:schemeClr>
                </a:solidFill>
                <a:ln w="6350" cap="flat" cmpd="sng" algn="ctr">
                  <a:solidFill>
                    <a:schemeClr val="accent2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8"/>
            <c:marker>
              <c:symbol val="circle"/>
              <c:size val="5"/>
              <c:spPr>
                <a:solidFill>
                  <a:schemeClr val="accent3">
                    <a:lumMod val="60000"/>
                  </a:schemeClr>
                </a:solidFill>
                <a:ln w="6350" cap="flat" cmpd="sng" algn="ctr">
                  <a:solidFill>
                    <a:schemeClr val="accent3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9"/>
            <c:marker>
              <c:symbol val="circle"/>
              <c:size val="5"/>
              <c:spPr>
                <a:solidFill>
                  <a:schemeClr val="accent4">
                    <a:lumMod val="60000"/>
                  </a:schemeClr>
                </a:solidFill>
                <a:ln w="6350" cap="flat" cmpd="sng" algn="ctr">
                  <a:solidFill>
                    <a:schemeClr val="accent4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10"/>
            <c:marker>
              <c:symbol val="circle"/>
              <c:size val="5"/>
              <c:spPr>
                <a:solidFill>
                  <a:schemeClr val="accent5">
                    <a:lumMod val="60000"/>
                  </a:schemeClr>
                </a:solidFill>
                <a:ln w="6350" cap="flat" cmpd="sng" algn="ctr">
                  <a:solidFill>
                    <a:schemeClr val="accent5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11"/>
            <c:marker>
              <c:symbol val="circle"/>
              <c:size val="5"/>
              <c:spPr>
                <a:solidFill>
                  <a:schemeClr val="accent6">
                    <a:lumMod val="60000"/>
                  </a:schemeClr>
                </a:solidFill>
                <a:ln w="6350" cap="flat" cmpd="sng" algn="ctr">
                  <a:solidFill>
                    <a:schemeClr val="accent6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Lbls>
            <c:delete val="1"/>
          </c:dLbls>
          <c:trendline>
            <c:spPr>
              <a:ln w="19050" cap="rnd" cmpd="sng" algn="ctr">
                <a:solidFill>
                  <a:schemeClr val="accent1"/>
                </a:solidFill>
                <a:prstDash val="sysDot"/>
                <a:round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 cmpd="sng" algn="ctr">
                <a:solidFill>
                  <a:schemeClr val="accent1"/>
                </a:solidFill>
                <a:prstDash val="sysDot"/>
                <a:round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 cmpd="sng" algn="ctr">
                <a:solidFill>
                  <a:schemeClr val="tx2"/>
                </a:solidFill>
                <a:prstDash val="sysDot"/>
                <a:round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5914260717411"/>
                  <c:y val="-0.009097404491105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微软雅黑" panose="020B0503020204020204" pitchFamily="34" charset="-122"/>
                      <a:ea typeface="微软雅黑" panose="020B0503020204020204" pitchFamily="34" charset="-122"/>
                      <a:cs typeface="+mn-cs"/>
                    </a:defRPr>
                  </a:pPr>
                </a:p>
              </c:txPr>
            </c:trendlineLbl>
          </c:trendline>
          <c:xVal>
            <c:numRef>
              <c:f>EP图!$E$14:$P$14</c:f>
              <c:numCache>
                <c:formatCode>0.00_ </c:formatCode>
                <c:ptCount val="12"/>
              </c:numCache>
            </c:numRef>
          </c:xVal>
          <c:yVal>
            <c:numRef>
              <c:f>EP图!$E$13:$P$13</c:f>
              <c:numCache>
                <c:formatCode>0.00_ </c:formatCode>
                <c:ptCount val="1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454848"/>
        <c:axId val="175468928"/>
      </c:scatterChart>
      <c:valAx>
        <c:axId val="175454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175468928"/>
        <c:crosses val="autoZero"/>
        <c:crossBetween val="midCat"/>
      </c:valAx>
      <c:valAx>
        <c:axId val="17546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175454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>
          <a:latin typeface="微软雅黑" panose="020B0503020204020204" pitchFamily="34" charset="-122"/>
          <a:ea typeface="微软雅黑" panose="020B0503020204020204" pitchFamily="3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r>
              <a:rPr lang="zh-CN" altLang="en-US" sz="1200" b="1"/>
              <a:t>产量与电力消耗 </a:t>
            </a:r>
            <a:r>
              <a:rPr lang="en-US" altLang="zh-CN" sz="1200" b="1"/>
              <a:t>E-P</a:t>
            </a:r>
            <a:r>
              <a:rPr lang="zh-CN" altLang="en-US" sz="1200" b="1"/>
              <a:t>图</a:t>
            </a:r>
            <a:endParaRPr lang="zh-CN" altLang="en-US" sz="12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1"/>
        <c:ser>
          <c:idx val="0"/>
          <c:order val="0"/>
          <c:spPr>
            <a:ln w="25400" cap="rnd" cmpd="sng" algn="ctr">
              <a:noFill/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/>
              </a:solidFill>
              <a:ln w="6350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6350" cap="flat" cmpd="sng" algn="ctr">
                  <a:solidFill>
                    <a:schemeClr val="accent1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6350" cap="flat" cmpd="sng" algn="ctr">
                  <a:solidFill>
                    <a:schemeClr val="accent2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2"/>
            <c:marker>
              <c:symbol val="circle"/>
              <c:size val="5"/>
              <c:spPr>
                <a:solidFill>
                  <a:schemeClr val="accent3"/>
                </a:solidFill>
                <a:ln w="6350" cap="flat" cmpd="sng" algn="ctr">
                  <a:solidFill>
                    <a:schemeClr val="accent3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3"/>
            <c:marker>
              <c:symbol val="circle"/>
              <c:size val="5"/>
              <c:spPr>
                <a:solidFill>
                  <a:schemeClr val="accent4"/>
                </a:solidFill>
                <a:ln w="6350" cap="flat" cmpd="sng" algn="ctr">
                  <a:solidFill>
                    <a:schemeClr val="accent4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4"/>
            <c:marker>
              <c:symbol val="circle"/>
              <c:size val="5"/>
              <c:spPr>
                <a:solidFill>
                  <a:schemeClr val="accent5"/>
                </a:solidFill>
                <a:ln w="6350" cap="flat" cmpd="sng" algn="ctr">
                  <a:solidFill>
                    <a:schemeClr val="accent5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6350" cap="flat" cmpd="sng" algn="ctr">
                  <a:solidFill>
                    <a:schemeClr val="accent6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6"/>
            <c:marker>
              <c:symbol val="circle"/>
              <c:size val="5"/>
              <c:spPr>
                <a:solidFill>
                  <a:schemeClr val="accent1">
                    <a:lumMod val="60000"/>
                  </a:schemeClr>
                </a:solidFill>
                <a:ln w="6350" cap="flat" cmpd="sng" algn="ctr">
                  <a:solidFill>
                    <a:schemeClr val="accent1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7"/>
            <c:marker>
              <c:symbol val="circle"/>
              <c:size val="5"/>
              <c:spPr>
                <a:solidFill>
                  <a:schemeClr val="accent2">
                    <a:lumMod val="60000"/>
                  </a:schemeClr>
                </a:solidFill>
                <a:ln w="6350" cap="flat" cmpd="sng" algn="ctr">
                  <a:solidFill>
                    <a:schemeClr val="accent2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8"/>
            <c:marker>
              <c:symbol val="circle"/>
              <c:size val="5"/>
              <c:spPr>
                <a:solidFill>
                  <a:schemeClr val="accent3">
                    <a:lumMod val="60000"/>
                  </a:schemeClr>
                </a:solidFill>
                <a:ln w="6350" cap="flat" cmpd="sng" algn="ctr">
                  <a:solidFill>
                    <a:schemeClr val="accent3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9"/>
            <c:marker>
              <c:symbol val="circle"/>
              <c:size val="5"/>
              <c:spPr>
                <a:solidFill>
                  <a:schemeClr val="accent4">
                    <a:lumMod val="60000"/>
                  </a:schemeClr>
                </a:solidFill>
                <a:ln w="6350" cap="flat" cmpd="sng" algn="ctr">
                  <a:solidFill>
                    <a:schemeClr val="accent4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10"/>
            <c:marker>
              <c:symbol val="circle"/>
              <c:size val="5"/>
              <c:spPr>
                <a:solidFill>
                  <a:schemeClr val="accent5">
                    <a:lumMod val="60000"/>
                  </a:schemeClr>
                </a:solidFill>
                <a:ln w="6350" cap="flat" cmpd="sng" algn="ctr">
                  <a:solidFill>
                    <a:schemeClr val="accent5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11"/>
            <c:marker>
              <c:symbol val="circle"/>
              <c:size val="5"/>
              <c:spPr>
                <a:solidFill>
                  <a:schemeClr val="accent6">
                    <a:lumMod val="60000"/>
                  </a:schemeClr>
                </a:solidFill>
                <a:ln w="6350" cap="flat" cmpd="sng" algn="ctr">
                  <a:solidFill>
                    <a:schemeClr val="accent6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Lbls>
            <c:delete val="1"/>
          </c:dLbls>
          <c:trendline>
            <c:spPr>
              <a:ln w="19050" cap="rnd" cmpd="sng" algn="ctr">
                <a:solidFill>
                  <a:schemeClr val="accent1"/>
                </a:solidFill>
                <a:prstDash val="sysDot"/>
                <a:round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 cmpd="sng" algn="ctr">
                <a:solidFill>
                  <a:schemeClr val="accent1"/>
                </a:solidFill>
                <a:prstDash val="sysDot"/>
                <a:round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 cmpd="sng" algn="ctr">
                <a:solidFill>
                  <a:schemeClr val="tx2"/>
                </a:solidFill>
                <a:prstDash val="sysDot"/>
                <a:round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5914260717411"/>
                  <c:y val="-0.009097404491105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微软雅黑" panose="020B0503020204020204" pitchFamily="34" charset="-122"/>
                      <a:ea typeface="微软雅黑" panose="020B0503020204020204" pitchFamily="34" charset="-122"/>
                      <a:cs typeface="+mn-cs"/>
                    </a:defRPr>
                  </a:pPr>
                </a:p>
              </c:txPr>
            </c:trendlineLbl>
          </c:trendline>
          <c:xVal>
            <c:numRef>
              <c:f>EP图!$E$17:$P$17</c:f>
              <c:numCache>
                <c:formatCode>0.00_ </c:formatCode>
                <c:ptCount val="12"/>
              </c:numCache>
            </c:numRef>
          </c:xVal>
          <c:yVal>
            <c:numRef>
              <c:f>EP图!$E$16:$P$16</c:f>
              <c:numCache>
                <c:formatCode>0.00_ </c:formatCode>
                <c:ptCount val="1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612288"/>
        <c:axId val="175613824"/>
      </c:scatterChart>
      <c:valAx>
        <c:axId val="175612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175613824"/>
        <c:crosses val="autoZero"/>
        <c:crossBetween val="midCat"/>
      </c:valAx>
      <c:valAx>
        <c:axId val="17561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175612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>
          <a:latin typeface="微软雅黑" panose="020B0503020204020204" pitchFamily="34" charset="-122"/>
          <a:ea typeface="微软雅黑" panose="020B0503020204020204" pitchFamily="3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r>
              <a:rPr lang="zh-CN" altLang="en-US" sz="1200" b="1"/>
              <a:t>产量与电力消耗 </a:t>
            </a:r>
            <a:r>
              <a:rPr lang="en-US" altLang="zh-CN" sz="1200" b="1"/>
              <a:t>E-P</a:t>
            </a:r>
            <a:r>
              <a:rPr lang="zh-CN" altLang="en-US" sz="1200" b="1"/>
              <a:t>图</a:t>
            </a:r>
            <a:endParaRPr lang="zh-CN" altLang="en-US" sz="12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1"/>
        <c:ser>
          <c:idx val="0"/>
          <c:order val="0"/>
          <c:spPr>
            <a:ln w="25400" cap="rnd" cmpd="sng" algn="ctr">
              <a:noFill/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/>
              </a:solidFill>
              <a:ln w="6350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6350" cap="flat" cmpd="sng" algn="ctr">
                  <a:solidFill>
                    <a:schemeClr val="accent1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6350" cap="flat" cmpd="sng" algn="ctr">
                  <a:solidFill>
                    <a:schemeClr val="accent2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2"/>
            <c:marker>
              <c:symbol val="circle"/>
              <c:size val="5"/>
              <c:spPr>
                <a:solidFill>
                  <a:schemeClr val="accent3"/>
                </a:solidFill>
                <a:ln w="6350" cap="flat" cmpd="sng" algn="ctr">
                  <a:solidFill>
                    <a:schemeClr val="accent3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3"/>
            <c:marker>
              <c:symbol val="circle"/>
              <c:size val="5"/>
              <c:spPr>
                <a:solidFill>
                  <a:schemeClr val="accent4"/>
                </a:solidFill>
                <a:ln w="6350" cap="flat" cmpd="sng" algn="ctr">
                  <a:solidFill>
                    <a:schemeClr val="accent4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4"/>
            <c:marker>
              <c:symbol val="circle"/>
              <c:size val="5"/>
              <c:spPr>
                <a:solidFill>
                  <a:schemeClr val="accent5"/>
                </a:solidFill>
                <a:ln w="6350" cap="flat" cmpd="sng" algn="ctr">
                  <a:solidFill>
                    <a:schemeClr val="accent5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6350" cap="flat" cmpd="sng" algn="ctr">
                  <a:solidFill>
                    <a:schemeClr val="accent6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6"/>
            <c:marker>
              <c:symbol val="circle"/>
              <c:size val="5"/>
              <c:spPr>
                <a:solidFill>
                  <a:schemeClr val="accent1">
                    <a:lumMod val="60000"/>
                  </a:schemeClr>
                </a:solidFill>
                <a:ln w="6350" cap="flat" cmpd="sng" algn="ctr">
                  <a:solidFill>
                    <a:schemeClr val="accent1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7"/>
            <c:marker>
              <c:symbol val="circle"/>
              <c:size val="5"/>
              <c:spPr>
                <a:solidFill>
                  <a:schemeClr val="accent2">
                    <a:lumMod val="60000"/>
                  </a:schemeClr>
                </a:solidFill>
                <a:ln w="6350" cap="flat" cmpd="sng" algn="ctr">
                  <a:solidFill>
                    <a:schemeClr val="accent2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8"/>
            <c:marker>
              <c:symbol val="circle"/>
              <c:size val="5"/>
              <c:spPr>
                <a:solidFill>
                  <a:schemeClr val="accent3">
                    <a:lumMod val="60000"/>
                  </a:schemeClr>
                </a:solidFill>
                <a:ln w="6350" cap="flat" cmpd="sng" algn="ctr">
                  <a:solidFill>
                    <a:schemeClr val="accent3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9"/>
            <c:marker>
              <c:symbol val="circle"/>
              <c:size val="5"/>
              <c:spPr>
                <a:solidFill>
                  <a:schemeClr val="accent4">
                    <a:lumMod val="60000"/>
                  </a:schemeClr>
                </a:solidFill>
                <a:ln w="6350" cap="flat" cmpd="sng" algn="ctr">
                  <a:solidFill>
                    <a:schemeClr val="accent4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10"/>
            <c:marker>
              <c:symbol val="circle"/>
              <c:size val="5"/>
              <c:spPr>
                <a:solidFill>
                  <a:schemeClr val="accent5">
                    <a:lumMod val="60000"/>
                  </a:schemeClr>
                </a:solidFill>
                <a:ln w="6350" cap="flat" cmpd="sng" algn="ctr">
                  <a:solidFill>
                    <a:schemeClr val="accent5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11"/>
            <c:marker>
              <c:symbol val="circle"/>
              <c:size val="5"/>
              <c:spPr>
                <a:solidFill>
                  <a:schemeClr val="accent6">
                    <a:lumMod val="60000"/>
                  </a:schemeClr>
                </a:solidFill>
                <a:ln w="6350" cap="flat" cmpd="sng" algn="ctr">
                  <a:solidFill>
                    <a:schemeClr val="accent6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Lbls>
            <c:delete val="1"/>
          </c:dLbls>
          <c:trendline>
            <c:spPr>
              <a:ln w="19050" cap="rnd" cmpd="sng" algn="ctr">
                <a:solidFill>
                  <a:schemeClr val="accent1"/>
                </a:solidFill>
                <a:prstDash val="sysDot"/>
                <a:round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 cmpd="sng" algn="ctr">
                <a:solidFill>
                  <a:schemeClr val="accent1"/>
                </a:solidFill>
                <a:prstDash val="sysDot"/>
                <a:round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 cmpd="sng" algn="ctr">
                <a:solidFill>
                  <a:schemeClr val="tx2"/>
                </a:solidFill>
                <a:prstDash val="sysDot"/>
                <a:round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5914260717411"/>
                  <c:y val="-0.009097404491105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微软雅黑" panose="020B0503020204020204" pitchFamily="34" charset="-122"/>
                      <a:ea typeface="微软雅黑" panose="020B0503020204020204" pitchFamily="34" charset="-122"/>
                      <a:cs typeface="+mn-cs"/>
                    </a:defRPr>
                  </a:pPr>
                </a:p>
              </c:txPr>
            </c:trendlineLbl>
          </c:trendline>
          <c:xVal>
            <c:numRef>
              <c:f>EP图!$E$20:$P$20</c:f>
              <c:numCache>
                <c:formatCode>0.00_ </c:formatCode>
                <c:ptCount val="12"/>
              </c:numCache>
            </c:numRef>
          </c:xVal>
          <c:yVal>
            <c:numRef>
              <c:f>EP图!$E$19:$P$19</c:f>
              <c:numCache>
                <c:formatCode>0.00_ </c:formatCode>
                <c:ptCount val="1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691648"/>
        <c:axId val="175693184"/>
      </c:scatterChart>
      <c:valAx>
        <c:axId val="175691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175693184"/>
        <c:crosses val="autoZero"/>
        <c:crossBetween val="midCat"/>
      </c:valAx>
      <c:valAx>
        <c:axId val="17569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175691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>
          <a:latin typeface="微软雅黑" panose="020B0503020204020204" pitchFamily="34" charset="-122"/>
          <a:ea typeface="微软雅黑" panose="020B0503020204020204" pitchFamily="3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Times New Roman" panose="02020603050405020304" pitchFamily="18" charset="0"/>
              </a:defRPr>
            </a:pPr>
            <a:r>
              <a:rPr lang="zh-CN" altLang="en-US" sz="1200" b="1"/>
              <a:t>煅烧产品</a:t>
            </a:r>
            <a:r>
              <a:rPr lang="en-US" sz="1200" b="1"/>
              <a:t>-</a:t>
            </a:r>
            <a:r>
              <a:rPr lang="zh-CN" altLang="en-US" sz="1200" b="1"/>
              <a:t>综合能耗</a:t>
            </a:r>
            <a:endParaRPr lang="zh-CN" sz="12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845971128608929"/>
          <c:y val="0.187893700787403"/>
          <c:w val="0.882069553805774"/>
          <c:h val="0.681134441528142"/>
        </c:manualLayout>
      </c:layout>
      <c:lineChart>
        <c:grouping val="standard"/>
        <c:varyColors val="0"/>
        <c:ser>
          <c:idx val="0"/>
          <c:order val="0"/>
          <c:tx>
            <c:strRef>
              <c:f>EP图!$C$10</c:f>
              <c:strCache>
                <c:ptCount val="1"/>
                <c:pt idx="0">
                  <c:v/>
                </c:pt>
              </c:strCache>
            </c:strRef>
          </c:tx>
          <c:spPr>
            <a:ln w="28575" cap="rnd" cmpd="sng" algn="ctr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EP图!$E$2:$P$2</c:f>
              <c:strCache>
                <c:ptCount val="12"/>
                <c:pt idx="0" c:formatCode="0.00_ ">
                  <c:v>1月</c:v>
                </c:pt>
                <c:pt idx="1" c:formatCode="0.00_ ">
                  <c:v>2月</c:v>
                </c:pt>
                <c:pt idx="2" c:formatCode="0.00_ ">
                  <c:v>3月</c:v>
                </c:pt>
                <c:pt idx="3" c:formatCode="0.00_ ">
                  <c:v>4月</c:v>
                </c:pt>
                <c:pt idx="4" c:formatCode="0.00_ ">
                  <c:v>5月</c:v>
                </c:pt>
                <c:pt idx="5" c:formatCode="0.00_ ">
                  <c:v>6月</c:v>
                </c:pt>
                <c:pt idx="6" c:formatCode="0.00_ ">
                  <c:v>7月</c:v>
                </c:pt>
                <c:pt idx="7" c:formatCode="0.00_ ">
                  <c:v>8月</c:v>
                </c:pt>
                <c:pt idx="8" c:formatCode="0.00_ ">
                  <c:v>9月</c:v>
                </c:pt>
                <c:pt idx="9" c:formatCode="0.00_ ">
                  <c:v>10月</c:v>
                </c:pt>
                <c:pt idx="10" c:formatCode="0.00_ ">
                  <c:v>11月</c:v>
                </c:pt>
                <c:pt idx="11" c:formatCode="0.00_ ">
                  <c:v>12月</c:v>
                </c:pt>
              </c:strCache>
            </c:strRef>
          </c:cat>
          <c:val>
            <c:numRef>
              <c:f>EP图!$E$10:$P$10</c:f>
              <c:numCache>
                <c:formatCode>0.00_ 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75512576"/>
        <c:axId val="175551232"/>
      </c:lineChart>
      <c:catAx>
        <c:axId val="1755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Times New Roman" panose="02020603050405020304" pitchFamily="18" charset="0"/>
              </a:defRPr>
            </a:pPr>
          </a:p>
        </c:txPr>
        <c:crossAx val="175551232"/>
        <c:crosses val="autoZero"/>
        <c:auto val="1"/>
        <c:lblAlgn val="ctr"/>
        <c:lblOffset val="100"/>
        <c:noMultiLvlLbl val="0"/>
      </c:catAx>
      <c:valAx>
        <c:axId val="17555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Times New Roman" panose="02020603050405020304" pitchFamily="18" charset="0"/>
              </a:defRPr>
            </a:pPr>
          </a:p>
        </c:txPr>
        <c:crossAx val="175512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>
          <a:latin typeface="微软雅黑" panose="020B0503020204020204" pitchFamily="34" charset="-122"/>
          <a:ea typeface="微软雅黑" panose="020B0503020204020204" pitchFamily="34" charset="-122"/>
          <a:cs typeface="Times New Roman" panose="02020603050405020304" pitchFamily="18" charset="0"/>
        </a:defRPr>
      </a:pPr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r>
              <a:rPr lang="zh-CN" altLang="en-US" sz="1200" b="1" i="0" u="none" strike="noStrike" baseline="0">
                <a:effectLst/>
              </a:rPr>
              <a:t>煅烧产品产量</a:t>
            </a:r>
            <a:endParaRPr lang="zh-CN" altLang="en-US" sz="12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EP图!$C$11</c:f>
              <c:strCache>
                <c:ptCount val="1"/>
                <c:pt idx="0">
                  <c:v/>
                </c:pt>
              </c:strCache>
            </c:strRef>
          </c:tx>
          <c:spPr>
            <a:ln w="28575" cap="rnd" cmpd="sng" algn="ctr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EP图!$E$2:$P$2</c:f>
              <c:strCache>
                <c:ptCount val="12"/>
                <c:pt idx="0" c:formatCode="0.00_ ">
                  <c:v>1月</c:v>
                </c:pt>
                <c:pt idx="1" c:formatCode="0.00_ ">
                  <c:v>2月</c:v>
                </c:pt>
                <c:pt idx="2" c:formatCode="0.00_ ">
                  <c:v>3月</c:v>
                </c:pt>
                <c:pt idx="3" c:formatCode="0.00_ ">
                  <c:v>4月</c:v>
                </c:pt>
                <c:pt idx="4" c:formatCode="0.00_ ">
                  <c:v>5月</c:v>
                </c:pt>
                <c:pt idx="5" c:formatCode="0.00_ ">
                  <c:v>6月</c:v>
                </c:pt>
                <c:pt idx="6" c:formatCode="0.00_ ">
                  <c:v>7月</c:v>
                </c:pt>
                <c:pt idx="7" c:formatCode="0.00_ ">
                  <c:v>8月</c:v>
                </c:pt>
                <c:pt idx="8" c:formatCode="0.00_ ">
                  <c:v>9月</c:v>
                </c:pt>
                <c:pt idx="9" c:formatCode="0.00_ ">
                  <c:v>10月</c:v>
                </c:pt>
                <c:pt idx="10" c:formatCode="0.00_ ">
                  <c:v>11月</c:v>
                </c:pt>
                <c:pt idx="11" c:formatCode="0.00_ ">
                  <c:v>12月</c:v>
                </c:pt>
              </c:strCache>
            </c:strRef>
          </c:cat>
          <c:val>
            <c:numRef>
              <c:f>EP图!$E$11:$P$11</c:f>
              <c:numCache>
                <c:formatCode>0.00_ 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75968640"/>
        <c:axId val="175970176"/>
      </c:lineChart>
      <c:catAx>
        <c:axId val="17596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175970176"/>
        <c:crosses val="autoZero"/>
        <c:auto val="1"/>
        <c:lblAlgn val="ctr"/>
        <c:lblOffset val="100"/>
        <c:noMultiLvlLbl val="0"/>
      </c:catAx>
      <c:valAx>
        <c:axId val="17597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17596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>
          <a:latin typeface="微软雅黑" panose="020B0503020204020204" pitchFamily="34" charset="-122"/>
          <a:ea typeface="微软雅黑" panose="020B0503020204020204" pitchFamily="3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'2024年'!$E$103:$F$103</c:f>
              <c:strCache>
                <c:ptCount val="1"/>
                <c:pt idx="0">
                  <c:v>23年产量 万t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'2024年'!$G$102:$Q$102</c:f>
              <c:strCache>
                <c:ptCount val="11"/>
                <c:pt idx="0" c:formatCode="0.00_);[Red]\(0.00\)">
                  <c:v>1月</c:v>
                </c:pt>
                <c:pt idx="1" c:formatCode="0.00_);[Red]\(0.00\)">
                  <c:v>2月</c:v>
                </c:pt>
                <c:pt idx="2" c:formatCode="0.00_);[Red]\(0.00\)">
                  <c:v>3月</c:v>
                </c:pt>
                <c:pt idx="3" c:formatCode="0.00_);[Red]\(0.00\)">
                  <c:v>4月</c:v>
                </c:pt>
                <c:pt idx="4" c:formatCode="0.00_);[Red]\(0.00\)">
                  <c:v>5月</c:v>
                </c:pt>
                <c:pt idx="5" c:formatCode="0.00_);[Red]\(0.00\)">
                  <c:v>6月</c:v>
                </c:pt>
                <c:pt idx="6" c:formatCode="0.00_);[Red]\(0.00\)">
                  <c:v>7月</c:v>
                </c:pt>
                <c:pt idx="7" c:formatCode="0.00_);[Red]\(0.00\)">
                  <c:v>8月</c:v>
                </c:pt>
                <c:pt idx="8" c:formatCode="0.00_);[Red]\(0.00\)">
                  <c:v>9月</c:v>
                </c:pt>
                <c:pt idx="9" c:formatCode="0.00_);[Red]\(0.00\)">
                  <c:v>10月</c:v>
                </c:pt>
                <c:pt idx="10" c:formatCode="0.00_);[Red]\(0.00\)">
                  <c:v>11月</c:v>
                </c:pt>
              </c:strCache>
            </c:strRef>
          </c:cat>
          <c:val>
            <c:numRef>
              <c:f>'2024年'!$G$103:$Q$103</c:f>
              <c:numCache>
                <c:formatCode>0.00_);[Red]\(0.00\)</c:formatCode>
                <c:ptCount val="11"/>
                <c:pt idx="0">
                  <c:v>0.1153684905</c:v>
                </c:pt>
                <c:pt idx="1">
                  <c:v>0.156136728</c:v>
                </c:pt>
                <c:pt idx="2">
                  <c:v>0.152003438</c:v>
                </c:pt>
                <c:pt idx="3">
                  <c:v>0.1363300841</c:v>
                </c:pt>
                <c:pt idx="4">
                  <c:v>0.150200428</c:v>
                </c:pt>
                <c:pt idx="5">
                  <c:v>0.1770437882</c:v>
                </c:pt>
                <c:pt idx="6">
                  <c:v>0.1729523857</c:v>
                </c:pt>
                <c:pt idx="7">
                  <c:v>0.1956220398</c:v>
                </c:pt>
                <c:pt idx="8">
                  <c:v>0.1828997612</c:v>
                </c:pt>
                <c:pt idx="9">
                  <c:v>0.2139636237</c:v>
                </c:pt>
                <c:pt idx="10">
                  <c:v>0.2135092566</c:v>
                </c:pt>
              </c:numCache>
            </c:numRef>
          </c:val>
        </c:ser>
        <c:ser>
          <c:idx val="2"/>
          <c:order val="2"/>
          <c:tx>
            <c:strRef>
              <c:f>'2024年'!$E$108:$F$108</c:f>
              <c:strCache>
                <c:ptCount val="1"/>
                <c:pt idx="0">
                  <c:v>23年单位产量电耗 万kW·h/t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'2024年'!$G$102:$Q$102</c:f>
              <c:strCache>
                <c:ptCount val="11"/>
                <c:pt idx="0" c:formatCode="0.00_);[Red]\(0.00\)">
                  <c:v>1月</c:v>
                </c:pt>
                <c:pt idx="1" c:formatCode="0.00_);[Red]\(0.00\)">
                  <c:v>2月</c:v>
                </c:pt>
                <c:pt idx="2" c:formatCode="0.00_);[Red]\(0.00\)">
                  <c:v>3月</c:v>
                </c:pt>
                <c:pt idx="3" c:formatCode="0.00_);[Red]\(0.00\)">
                  <c:v>4月</c:v>
                </c:pt>
                <c:pt idx="4" c:formatCode="0.00_);[Red]\(0.00\)">
                  <c:v>5月</c:v>
                </c:pt>
                <c:pt idx="5" c:formatCode="0.00_);[Red]\(0.00\)">
                  <c:v>6月</c:v>
                </c:pt>
                <c:pt idx="6" c:formatCode="0.00_);[Red]\(0.00\)">
                  <c:v>7月</c:v>
                </c:pt>
                <c:pt idx="7" c:formatCode="0.00_);[Red]\(0.00\)">
                  <c:v>8月</c:v>
                </c:pt>
                <c:pt idx="8" c:formatCode="0.00_);[Red]\(0.00\)">
                  <c:v>9月</c:v>
                </c:pt>
                <c:pt idx="9" c:formatCode="0.00_);[Red]\(0.00\)">
                  <c:v>10月</c:v>
                </c:pt>
                <c:pt idx="10" c:formatCode="0.00_);[Red]\(0.00\)">
                  <c:v>11月</c:v>
                </c:pt>
              </c:strCache>
            </c:strRef>
          </c:cat>
          <c:val>
            <c:numRef>
              <c:f>'2024年'!$G$108:$Q$108</c:f>
              <c:numCache>
                <c:formatCode>0.00_);[Red]\(0.00\)</c:formatCode>
                <c:ptCount val="11"/>
                <c:pt idx="0">
                  <c:v>0.191745942970451</c:v>
                </c:pt>
                <c:pt idx="1">
                  <c:v>0.160901091766186</c:v>
                </c:pt>
                <c:pt idx="2">
                  <c:v>0.148912137857612</c:v>
                </c:pt>
                <c:pt idx="3">
                  <c:v>0.196111226487537</c:v>
                </c:pt>
                <c:pt idx="4">
                  <c:v>0.186788216076189</c:v>
                </c:pt>
                <c:pt idx="5">
                  <c:v>0.164975796648707</c:v>
                </c:pt>
                <c:pt idx="6">
                  <c:v>0.18083052091718</c:v>
                </c:pt>
                <c:pt idx="7">
                  <c:v>0.160863213736922</c:v>
                </c:pt>
                <c:pt idx="8">
                  <c:v>0.164140782924106</c:v>
                </c:pt>
                <c:pt idx="9">
                  <c:v>0.133139453835115</c:v>
                </c:pt>
                <c:pt idx="10">
                  <c:v>0.129575740370968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8009101"/>
        <c:axId val="997355011"/>
      </c:barChart>
      <c:lineChart>
        <c:grouping val="standard"/>
        <c:varyColors val="0"/>
        <c:ser>
          <c:idx val="1"/>
          <c:order val="1"/>
          <c:tx>
            <c:strRef>
              <c:f>'2024年'!$E$104:$F$104</c:f>
              <c:strCache>
                <c:ptCount val="1"/>
                <c:pt idx="0">
                  <c:v>24年产量 万t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cat>
            <c:strRef>
              <c:f>'2024年'!$G$102:$Q$102</c:f>
              <c:strCache>
                <c:ptCount val="11"/>
                <c:pt idx="0" c:formatCode="0.00_);[Red]\(0.00\)">
                  <c:v>1月</c:v>
                </c:pt>
                <c:pt idx="1" c:formatCode="0.00_);[Red]\(0.00\)">
                  <c:v>2月</c:v>
                </c:pt>
                <c:pt idx="2" c:formatCode="0.00_);[Red]\(0.00\)">
                  <c:v>3月</c:v>
                </c:pt>
                <c:pt idx="3" c:formatCode="0.00_);[Red]\(0.00\)">
                  <c:v>4月</c:v>
                </c:pt>
                <c:pt idx="4" c:formatCode="0.00_);[Red]\(0.00\)">
                  <c:v>5月</c:v>
                </c:pt>
                <c:pt idx="5" c:formatCode="0.00_);[Red]\(0.00\)">
                  <c:v>6月</c:v>
                </c:pt>
                <c:pt idx="6" c:formatCode="0.00_);[Red]\(0.00\)">
                  <c:v>7月</c:v>
                </c:pt>
                <c:pt idx="7" c:formatCode="0.00_);[Red]\(0.00\)">
                  <c:v>8月</c:v>
                </c:pt>
                <c:pt idx="8" c:formatCode="0.00_);[Red]\(0.00\)">
                  <c:v>9月</c:v>
                </c:pt>
                <c:pt idx="9" c:formatCode="0.00_);[Red]\(0.00\)">
                  <c:v>10月</c:v>
                </c:pt>
                <c:pt idx="10" c:formatCode="0.00_);[Red]\(0.00\)">
                  <c:v>11月</c:v>
                </c:pt>
              </c:strCache>
            </c:strRef>
          </c:cat>
          <c:val>
            <c:numRef>
              <c:f>'2024年'!$G$104:$Q$104</c:f>
              <c:numCache>
                <c:formatCode>0.00_);[Red]\(0.00\)</c:formatCode>
                <c:ptCount val="11"/>
                <c:pt idx="0">
                  <c:v>0.194961673</c:v>
                </c:pt>
                <c:pt idx="1">
                  <c:v>0.1398066968</c:v>
                </c:pt>
                <c:pt idx="2">
                  <c:v>0.20098594</c:v>
                </c:pt>
                <c:pt idx="3">
                  <c:v>0.2154252526</c:v>
                </c:pt>
                <c:pt idx="4">
                  <c:v>0.1880371653</c:v>
                </c:pt>
                <c:pt idx="5">
                  <c:v>0.2198727118</c:v>
                </c:pt>
                <c:pt idx="6">
                  <c:v>0.215320144</c:v>
                </c:pt>
                <c:pt idx="7">
                  <c:v>0.2237432235</c:v>
                </c:pt>
                <c:pt idx="8">
                  <c:v>0.2244811421</c:v>
                </c:pt>
                <c:pt idx="9">
                  <c:v>0.2563734648</c:v>
                </c:pt>
                <c:pt idx="10">
                  <c:v>0.2604907394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'2024年'!$E$109:$F$109</c:f>
              <c:strCache>
                <c:ptCount val="1"/>
                <c:pt idx="0">
                  <c:v>24年单位产量电耗 万kW·h/t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cat>
            <c:strRef>
              <c:f>'2024年'!$G$102:$Q$102</c:f>
              <c:strCache>
                <c:ptCount val="11"/>
                <c:pt idx="0" c:formatCode="0.00_);[Red]\(0.00\)">
                  <c:v>1月</c:v>
                </c:pt>
                <c:pt idx="1" c:formatCode="0.00_);[Red]\(0.00\)">
                  <c:v>2月</c:v>
                </c:pt>
                <c:pt idx="2" c:formatCode="0.00_);[Red]\(0.00\)">
                  <c:v>3月</c:v>
                </c:pt>
                <c:pt idx="3" c:formatCode="0.00_);[Red]\(0.00\)">
                  <c:v>4月</c:v>
                </c:pt>
                <c:pt idx="4" c:formatCode="0.00_);[Red]\(0.00\)">
                  <c:v>5月</c:v>
                </c:pt>
                <c:pt idx="5" c:formatCode="0.00_);[Red]\(0.00\)">
                  <c:v>6月</c:v>
                </c:pt>
                <c:pt idx="6" c:formatCode="0.00_);[Red]\(0.00\)">
                  <c:v>7月</c:v>
                </c:pt>
                <c:pt idx="7" c:formatCode="0.00_);[Red]\(0.00\)">
                  <c:v>8月</c:v>
                </c:pt>
                <c:pt idx="8" c:formatCode="0.00_);[Red]\(0.00\)">
                  <c:v>9月</c:v>
                </c:pt>
                <c:pt idx="9" c:formatCode="0.00_);[Red]\(0.00\)">
                  <c:v>10月</c:v>
                </c:pt>
                <c:pt idx="10" c:formatCode="0.00_);[Red]\(0.00\)">
                  <c:v>11月</c:v>
                </c:pt>
              </c:strCache>
            </c:strRef>
          </c:cat>
          <c:val>
            <c:numRef>
              <c:f>'2024年'!$G$109:$Q$109</c:f>
              <c:numCache>
                <c:formatCode>0.00_);[Red]\(0.00\)</c:formatCode>
                <c:ptCount val="11"/>
                <c:pt idx="0">
                  <c:v>0.138783995765157</c:v>
                </c:pt>
                <c:pt idx="1">
                  <c:v>0.152393844412752</c:v>
                </c:pt>
                <c:pt idx="2">
                  <c:v>0.142037597256803</c:v>
                </c:pt>
                <c:pt idx="3">
                  <c:v>0.133005901834556</c:v>
                </c:pt>
                <c:pt idx="4">
                  <c:v>0.154502541844051</c:v>
                </c:pt>
                <c:pt idx="5">
                  <c:v>0.137872861765468</c:v>
                </c:pt>
                <c:pt idx="6">
                  <c:v>0.145981464697516</c:v>
                </c:pt>
                <c:pt idx="7">
                  <c:v>0.137564970766589</c:v>
                </c:pt>
                <c:pt idx="8">
                  <c:v>0.137760213221937</c:v>
                </c:pt>
                <c:pt idx="9">
                  <c:v>0.123343888279034</c:v>
                </c:pt>
                <c:pt idx="10">
                  <c:v>0.116517884934838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009101"/>
        <c:axId val="997355011"/>
      </c:lineChart>
      <c:catAx>
        <c:axId val="83800910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97355011"/>
        <c:crosses val="autoZero"/>
        <c:auto val="1"/>
        <c:lblAlgn val="ctr"/>
        <c:lblOffset val="100"/>
        <c:noMultiLvlLbl val="0"/>
      </c:catAx>
      <c:valAx>
        <c:axId val="9973550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3800910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r>
              <a:rPr lang="zh-CN" altLang="en-US" sz="1200" b="1"/>
              <a:t>产量与综合能耗 </a:t>
            </a:r>
            <a:r>
              <a:rPr lang="en-US" altLang="zh-CN" sz="1200" b="1"/>
              <a:t>E-P</a:t>
            </a:r>
            <a:r>
              <a:rPr lang="zh-CN" altLang="en-US" sz="1200" b="1"/>
              <a:t>图</a:t>
            </a:r>
            <a:endParaRPr lang="zh-CN" altLang="en-US" sz="12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1"/>
        <c:ser>
          <c:idx val="0"/>
          <c:order val="0"/>
          <c:spPr>
            <a:ln w="25400" cap="rnd" cmpd="sng" algn="ctr">
              <a:noFill/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/>
              </a:solidFill>
              <a:ln w="6350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6350" cap="flat" cmpd="sng" algn="ctr">
                  <a:solidFill>
                    <a:schemeClr val="accent1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6350" cap="flat" cmpd="sng" algn="ctr">
                  <a:solidFill>
                    <a:schemeClr val="accent2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2"/>
            <c:marker>
              <c:symbol val="circle"/>
              <c:size val="5"/>
              <c:spPr>
                <a:solidFill>
                  <a:schemeClr val="accent3"/>
                </a:solidFill>
                <a:ln w="6350" cap="flat" cmpd="sng" algn="ctr">
                  <a:solidFill>
                    <a:schemeClr val="accent3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3"/>
            <c:marker>
              <c:symbol val="circle"/>
              <c:size val="5"/>
              <c:spPr>
                <a:solidFill>
                  <a:schemeClr val="accent4"/>
                </a:solidFill>
                <a:ln w="6350" cap="flat" cmpd="sng" algn="ctr">
                  <a:solidFill>
                    <a:schemeClr val="accent4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4"/>
            <c:marker>
              <c:symbol val="circle"/>
              <c:size val="5"/>
              <c:spPr>
                <a:solidFill>
                  <a:schemeClr val="accent5"/>
                </a:solidFill>
                <a:ln w="6350" cap="flat" cmpd="sng" algn="ctr">
                  <a:solidFill>
                    <a:schemeClr val="accent5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6350" cap="flat" cmpd="sng" algn="ctr">
                  <a:solidFill>
                    <a:schemeClr val="accent6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6"/>
            <c:marker>
              <c:symbol val="circle"/>
              <c:size val="5"/>
              <c:spPr>
                <a:solidFill>
                  <a:schemeClr val="accent1">
                    <a:lumMod val="60000"/>
                  </a:schemeClr>
                </a:solidFill>
                <a:ln w="6350" cap="flat" cmpd="sng" algn="ctr">
                  <a:solidFill>
                    <a:schemeClr val="accent1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7"/>
            <c:marker>
              <c:symbol val="circle"/>
              <c:size val="5"/>
              <c:spPr>
                <a:solidFill>
                  <a:schemeClr val="accent2">
                    <a:lumMod val="60000"/>
                  </a:schemeClr>
                </a:solidFill>
                <a:ln w="6350" cap="flat" cmpd="sng" algn="ctr">
                  <a:solidFill>
                    <a:schemeClr val="accent2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8"/>
            <c:marker>
              <c:symbol val="circle"/>
              <c:size val="5"/>
              <c:spPr>
                <a:solidFill>
                  <a:schemeClr val="accent3">
                    <a:lumMod val="60000"/>
                  </a:schemeClr>
                </a:solidFill>
                <a:ln w="6350" cap="flat" cmpd="sng" algn="ctr">
                  <a:solidFill>
                    <a:schemeClr val="accent3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9"/>
            <c:marker>
              <c:symbol val="circle"/>
              <c:size val="5"/>
              <c:spPr>
                <a:solidFill>
                  <a:schemeClr val="accent4">
                    <a:lumMod val="60000"/>
                  </a:schemeClr>
                </a:solidFill>
                <a:ln w="6350" cap="flat" cmpd="sng" algn="ctr">
                  <a:solidFill>
                    <a:schemeClr val="accent4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10"/>
            <c:marker>
              <c:symbol val="circle"/>
              <c:size val="5"/>
              <c:spPr>
                <a:solidFill>
                  <a:schemeClr val="accent5">
                    <a:lumMod val="60000"/>
                  </a:schemeClr>
                </a:solidFill>
                <a:ln w="6350" cap="flat" cmpd="sng" algn="ctr">
                  <a:solidFill>
                    <a:schemeClr val="accent5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Pt>
            <c:idx val="11"/>
            <c:marker>
              <c:symbol val="circle"/>
              <c:size val="5"/>
              <c:spPr>
                <a:solidFill>
                  <a:schemeClr val="accent6">
                    <a:lumMod val="60000"/>
                  </a:schemeClr>
                </a:solidFill>
                <a:ln w="6350" cap="flat" cmpd="sng" algn="ctr">
                  <a:solidFill>
                    <a:schemeClr val="accent6">
                      <a:lumMod val="6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5400" cap="rnd" cmpd="sng" algn="ctr">
                <a:noFill/>
                <a:prstDash val="solid"/>
                <a:round/>
              </a:ln>
              <a:effectLst/>
            </c:spPr>
          </c:dPt>
          <c:dLbls>
            <c:delete val="1"/>
          </c:dLbls>
          <c:trendline>
            <c:spPr>
              <a:ln w="19050" cap="rnd" cmpd="sng" algn="ctr">
                <a:solidFill>
                  <a:schemeClr val="accent1"/>
                </a:solidFill>
                <a:prstDash val="sysDot"/>
                <a:round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 cmpd="sng" algn="ctr">
                <a:solidFill>
                  <a:schemeClr val="accent1"/>
                </a:solidFill>
                <a:prstDash val="sysDot"/>
                <a:round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 cmpd="sng" algn="ctr">
                <a:solidFill>
                  <a:schemeClr val="tx2"/>
                </a:solidFill>
                <a:prstDash val="sysDot"/>
                <a:round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5914260717411"/>
                  <c:y val="-0.009097404491105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微软雅黑" panose="020B0503020204020204" pitchFamily="34" charset="-122"/>
                      <a:ea typeface="微软雅黑" panose="020B0503020204020204" pitchFamily="34" charset="-122"/>
                      <a:cs typeface="+mn-cs"/>
                    </a:defRPr>
                  </a:pPr>
                </a:p>
              </c:txPr>
            </c:trendlineLbl>
          </c:trendline>
          <c:xVal>
            <c:numRef>
              <c:f>EP图!$E$11:$P$11</c:f>
              <c:numCache>
                <c:formatCode>0.00_ </c:formatCode>
                <c:ptCount val="12"/>
              </c:numCache>
            </c:numRef>
          </c:xVal>
          <c:yVal>
            <c:numRef>
              <c:f>EP图!$E$10:$P$10</c:f>
              <c:numCache>
                <c:formatCode>0.00_ </c:formatCode>
                <c:ptCount val="1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064384"/>
        <c:axId val="176065920"/>
      </c:scatterChart>
      <c:valAx>
        <c:axId val="176064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176065920"/>
        <c:crosses val="autoZero"/>
        <c:crossBetween val="midCat"/>
      </c:valAx>
      <c:valAx>
        <c:axId val="17606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176064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>
          <a:latin typeface="微软雅黑" panose="020B0503020204020204" pitchFamily="34" charset="-122"/>
          <a:ea typeface="微软雅黑" panose="020B0503020204020204" pitchFamily="3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Sheet1!$A$14</c:f>
              <c:strCache>
                <c:ptCount val="1"/>
                <c:pt idx="0">
                  <c:v/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strRef>
              <c:f>Sheet1!$B$13:$I$13</c:f>
              <c:strCache>
                <c:ptCount val="8"/>
                <c:pt idx="0" c:formatCode="\¥#,##0.00;\¥\-#,##0.00">
                  <c:v>1月</c:v>
                </c:pt>
                <c:pt idx="1" c:formatCode="\¥#,##0.00;\¥\-#,##0.00">
                  <c:v>2月</c:v>
                </c:pt>
                <c:pt idx="2" c:formatCode="\¥#,##0.00;\¥\-#,##0.00">
                  <c:v>3月</c:v>
                </c:pt>
                <c:pt idx="3" c:formatCode="\¥#,##0.00;\¥\-#,##0.00">
                  <c:v>4月</c:v>
                </c:pt>
                <c:pt idx="4" c:formatCode="\¥#,##0.00;\¥\-#,##0.00">
                  <c:v>5月</c:v>
                </c:pt>
                <c:pt idx="5" c:formatCode="\¥#,##0.00;\¥\-#,##0.00">
                  <c:v>6月</c:v>
                </c:pt>
                <c:pt idx="6" c:formatCode="\¥#,##0.00;\¥\-#,##0.00">
                  <c:v>7月</c:v>
                </c:pt>
                <c:pt idx="7" c:formatCode="\¥#,##0.00;\¥\-#,##0.00">
                  <c:v>8月</c:v>
                </c:pt>
              </c:strCache>
            </c:strRef>
          </c:cat>
          <c:val>
            <c:numRef>
              <c:f>Sheet1!$B$14:$I$14</c:f>
              <c:numCache>
                <c:formatCode>0.00_ </c:formatCode>
                <c:ptCount val="8"/>
                <c:pt idx="0">
                  <c:v>27.4161816485359</c:v>
                </c:pt>
                <c:pt idx="1">
                  <c:v>4.57855396017063</c:v>
                </c:pt>
                <c:pt idx="2">
                  <c:v>17.6908709570593</c:v>
                </c:pt>
                <c:pt idx="3">
                  <c:v>18.3556929057099</c:v>
                </c:pt>
                <c:pt idx="4">
                  <c:v>18.6998427256349</c:v>
                </c:pt>
                <c:pt idx="5">
                  <c:v>18.1717059579853</c:v>
                </c:pt>
                <c:pt idx="6">
                  <c:v>17.1323005846741</c:v>
                </c:pt>
                <c:pt idx="7">
                  <c:v>16.5764901702537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Sheet1!$A$15</c:f>
              <c:strCache>
                <c:ptCount val="1"/>
                <c:pt idx="0">
                  <c:v/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strRef>
              <c:f>Sheet1!$B$13:$I$13</c:f>
              <c:strCache>
                <c:ptCount val="8"/>
                <c:pt idx="0" c:formatCode="\¥#,##0.00;\¥\-#,##0.00">
                  <c:v>1月</c:v>
                </c:pt>
                <c:pt idx="1" c:formatCode="\¥#,##0.00;\¥\-#,##0.00">
                  <c:v>2月</c:v>
                </c:pt>
                <c:pt idx="2" c:formatCode="\¥#,##0.00;\¥\-#,##0.00">
                  <c:v>3月</c:v>
                </c:pt>
                <c:pt idx="3" c:formatCode="\¥#,##0.00;\¥\-#,##0.00">
                  <c:v>4月</c:v>
                </c:pt>
                <c:pt idx="4" c:formatCode="\¥#,##0.00;\¥\-#,##0.00">
                  <c:v>5月</c:v>
                </c:pt>
                <c:pt idx="5" c:formatCode="\¥#,##0.00;\¥\-#,##0.00">
                  <c:v>6月</c:v>
                </c:pt>
                <c:pt idx="6" c:formatCode="\¥#,##0.00;\¥\-#,##0.00">
                  <c:v>7月</c:v>
                </c:pt>
                <c:pt idx="7" c:formatCode="\¥#,##0.00;\¥\-#,##0.00">
                  <c:v>8月</c:v>
                </c:pt>
              </c:strCache>
            </c:strRef>
          </c:cat>
          <c:val>
            <c:numRef>
              <c:f>Sheet1!$B$15:$I$15</c:f>
              <c:numCache>
                <c:formatCode>0.00_ </c:formatCode>
                <c:ptCount val="8"/>
                <c:pt idx="0">
                  <c:v>1.11622544191469</c:v>
                </c:pt>
                <c:pt idx="1">
                  <c:v>1.93560647588402</c:v>
                </c:pt>
                <c:pt idx="2">
                  <c:v>0.528250362169854</c:v>
                </c:pt>
                <c:pt idx="3">
                  <c:v>2.13326209446776</c:v>
                </c:pt>
                <c:pt idx="4">
                  <c:v>1.05402643303551</c:v>
                </c:pt>
                <c:pt idx="5">
                  <c:v>0.974413996236453</c:v>
                </c:pt>
                <c:pt idx="6">
                  <c:v>3.20027252308788</c:v>
                </c:pt>
                <c:pt idx="7">
                  <c:v>1.87563758797472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Sheet1!$A$16</c:f>
              <c:strCache>
                <c:ptCount val="1"/>
                <c:pt idx="0">
                  <c:v/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strRef>
              <c:f>Sheet1!$B$13:$I$13</c:f>
              <c:strCache>
                <c:ptCount val="8"/>
                <c:pt idx="0" c:formatCode="\¥#,##0.00;\¥\-#,##0.00">
                  <c:v>1月</c:v>
                </c:pt>
                <c:pt idx="1" c:formatCode="\¥#,##0.00;\¥\-#,##0.00">
                  <c:v>2月</c:v>
                </c:pt>
                <c:pt idx="2" c:formatCode="\¥#,##0.00;\¥\-#,##0.00">
                  <c:v>3月</c:v>
                </c:pt>
                <c:pt idx="3" c:formatCode="\¥#,##0.00;\¥\-#,##0.00">
                  <c:v>4月</c:v>
                </c:pt>
                <c:pt idx="4" c:formatCode="\¥#,##0.00;\¥\-#,##0.00">
                  <c:v>5月</c:v>
                </c:pt>
                <c:pt idx="5" c:formatCode="\¥#,##0.00;\¥\-#,##0.00">
                  <c:v>6月</c:v>
                </c:pt>
                <c:pt idx="6" c:formatCode="\¥#,##0.00;\¥\-#,##0.00">
                  <c:v>7月</c:v>
                </c:pt>
                <c:pt idx="7" c:formatCode="\¥#,##0.00;\¥\-#,##0.00">
                  <c:v>8月</c:v>
                </c:pt>
              </c:strCache>
            </c:strRef>
          </c:cat>
          <c:val>
            <c:numRef>
              <c:f>Sheet1!$B$16:$I$16</c:f>
              <c:numCache>
                <c:formatCode>0.00_ </c:formatCode>
                <c:ptCount val="8"/>
                <c:pt idx="0">
                  <c:v>2.20691742799965</c:v>
                </c:pt>
                <c:pt idx="1">
                  <c:v>1.89347109147317</c:v>
                </c:pt>
                <c:pt idx="2">
                  <c:v>2.1415069381203</c:v>
                </c:pt>
                <c:pt idx="3">
                  <c:v>2.36756730180793</c:v>
                </c:pt>
                <c:pt idx="4">
                  <c:v>2.32937176021843</c:v>
                </c:pt>
                <c:pt idx="5">
                  <c:v>1.84198506089708</c:v>
                </c:pt>
                <c:pt idx="6">
                  <c:v>1.78053977180966</c:v>
                </c:pt>
                <c:pt idx="7">
                  <c:v>1.92845918498672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Sheet1!$A$17</c:f>
              <c:strCache>
                <c:ptCount val="1"/>
                <c:pt idx="0">
                  <c:v/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strRef>
              <c:f>Sheet1!$B$13:$I$13</c:f>
              <c:strCache>
                <c:ptCount val="8"/>
                <c:pt idx="0" c:formatCode="\¥#,##0.00;\¥\-#,##0.00">
                  <c:v>1月</c:v>
                </c:pt>
                <c:pt idx="1" c:formatCode="\¥#,##0.00;\¥\-#,##0.00">
                  <c:v>2月</c:v>
                </c:pt>
                <c:pt idx="2" c:formatCode="\¥#,##0.00;\¥\-#,##0.00">
                  <c:v>3月</c:v>
                </c:pt>
                <c:pt idx="3" c:formatCode="\¥#,##0.00;\¥\-#,##0.00">
                  <c:v>4月</c:v>
                </c:pt>
                <c:pt idx="4" c:formatCode="\¥#,##0.00;\¥\-#,##0.00">
                  <c:v>5月</c:v>
                </c:pt>
                <c:pt idx="5" c:formatCode="\¥#,##0.00;\¥\-#,##0.00">
                  <c:v>6月</c:v>
                </c:pt>
                <c:pt idx="6" c:formatCode="\¥#,##0.00;\¥\-#,##0.00">
                  <c:v>7月</c:v>
                </c:pt>
                <c:pt idx="7" c:formatCode="\¥#,##0.00;\¥\-#,##0.00">
                  <c:v>8月</c:v>
                </c:pt>
              </c:strCache>
            </c:strRef>
          </c:cat>
          <c:val>
            <c:numRef>
              <c:f>Sheet1!$B$17:$I$17</c:f>
              <c:numCache>
                <c:formatCode>0.00_ </c:formatCode>
                <c:ptCount val="8"/>
                <c:pt idx="0">
                  <c:v>4.70045725924845</c:v>
                </c:pt>
                <c:pt idx="1">
                  <c:v>5.60812641665907</c:v>
                </c:pt>
                <c:pt idx="2">
                  <c:v>5.33251423754599</c:v>
                </c:pt>
                <c:pt idx="3">
                  <c:v>3.36174569130602</c:v>
                </c:pt>
                <c:pt idx="4">
                  <c:v>4.14199218776081</c:v>
                </c:pt>
                <c:pt idx="5">
                  <c:v>3.67707485755121</c:v>
                </c:pt>
                <c:pt idx="6">
                  <c:v>3.05373274144722</c:v>
                </c:pt>
                <c:pt idx="7">
                  <c:v>3.48545438225976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Sheet1!$A$18</c:f>
              <c:strCache>
                <c:ptCount val="1"/>
                <c:pt idx="0">
                  <c:v/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strRef>
              <c:f>Sheet1!$B$13:$I$13</c:f>
              <c:strCache>
                <c:ptCount val="8"/>
                <c:pt idx="0" c:formatCode="\¥#,##0.00;\¥\-#,##0.00">
                  <c:v>1月</c:v>
                </c:pt>
                <c:pt idx="1" c:formatCode="\¥#,##0.00;\¥\-#,##0.00">
                  <c:v>2月</c:v>
                </c:pt>
                <c:pt idx="2" c:formatCode="\¥#,##0.00;\¥\-#,##0.00">
                  <c:v>3月</c:v>
                </c:pt>
                <c:pt idx="3" c:formatCode="\¥#,##0.00;\¥\-#,##0.00">
                  <c:v>4月</c:v>
                </c:pt>
                <c:pt idx="4" c:formatCode="\¥#,##0.00;\¥\-#,##0.00">
                  <c:v>5月</c:v>
                </c:pt>
                <c:pt idx="5" c:formatCode="\¥#,##0.00;\¥\-#,##0.00">
                  <c:v>6月</c:v>
                </c:pt>
                <c:pt idx="6" c:formatCode="\¥#,##0.00;\¥\-#,##0.00">
                  <c:v>7月</c:v>
                </c:pt>
                <c:pt idx="7" c:formatCode="\¥#,##0.00;\¥\-#,##0.00">
                  <c:v>8月</c:v>
                </c:pt>
              </c:strCache>
            </c:strRef>
          </c:cat>
          <c:val>
            <c:numRef>
              <c:f>Sheet1!$B$18:$I$18</c:f>
              <c:numCache>
                <c:formatCode>0.00_ </c:formatCode>
                <c:ptCount val="8"/>
                <c:pt idx="0">
                  <c:v>5.26793958261877</c:v>
                </c:pt>
                <c:pt idx="1">
                  <c:v>5.07425560646264</c:v>
                </c:pt>
                <c:pt idx="2">
                  <c:v>4.3855759620792</c:v>
                </c:pt>
                <c:pt idx="3">
                  <c:v>4.03928301984425</c:v>
                </c:pt>
                <c:pt idx="4">
                  <c:v>5.45271877214115</c:v>
                </c:pt>
                <c:pt idx="5">
                  <c:v>5.67193223417982</c:v>
                </c:pt>
                <c:pt idx="6">
                  <c:v>4.00976548784509</c:v>
                </c:pt>
                <c:pt idx="7">
                  <c:v>4.45794998456736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Sheet1!$A$19</c:f>
              <c:strCache>
                <c:ptCount val="1"/>
                <c:pt idx="0">
                  <c:v/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strRef>
              <c:f>Sheet1!$B$13:$I$13</c:f>
              <c:strCache>
                <c:ptCount val="8"/>
                <c:pt idx="0" c:formatCode="\¥#,##0.00;\¥\-#,##0.00">
                  <c:v>1月</c:v>
                </c:pt>
                <c:pt idx="1" c:formatCode="\¥#,##0.00;\¥\-#,##0.00">
                  <c:v>2月</c:v>
                </c:pt>
                <c:pt idx="2" c:formatCode="\¥#,##0.00;\¥\-#,##0.00">
                  <c:v>3月</c:v>
                </c:pt>
                <c:pt idx="3" c:formatCode="\¥#,##0.00;\¥\-#,##0.00">
                  <c:v>4月</c:v>
                </c:pt>
                <c:pt idx="4" c:formatCode="\¥#,##0.00;\¥\-#,##0.00">
                  <c:v>5月</c:v>
                </c:pt>
                <c:pt idx="5" c:formatCode="\¥#,##0.00;\¥\-#,##0.00">
                  <c:v>6月</c:v>
                </c:pt>
                <c:pt idx="6" c:formatCode="\¥#,##0.00;\¥\-#,##0.00">
                  <c:v>7月</c:v>
                </c:pt>
                <c:pt idx="7" c:formatCode="\¥#,##0.00;\¥\-#,##0.00">
                  <c:v>8月</c:v>
                </c:pt>
              </c:strCache>
            </c:strRef>
          </c:cat>
          <c:val>
            <c:numRef>
              <c:f>Sheet1!$B$19:$I$19</c:f>
              <c:numCache>
                <c:formatCode>0.00_ </c:formatCode>
                <c:ptCount val="8"/>
                <c:pt idx="0">
                  <c:v>38.9529352050123</c:v>
                </c:pt>
                <c:pt idx="1">
                  <c:v>55.7187885800529</c:v>
                </c:pt>
                <c:pt idx="2">
                  <c:v>58.0756810224238</c:v>
                </c:pt>
                <c:pt idx="3">
                  <c:v>50.6732327461358</c:v>
                </c:pt>
                <c:pt idx="4">
                  <c:v>52.3730592293289</c:v>
                </c:pt>
                <c:pt idx="5">
                  <c:v>40.0839556920786</c:v>
                </c:pt>
                <c:pt idx="6">
                  <c:v>41.1221985606548</c:v>
                </c:pt>
                <c:pt idx="7">
                  <c:v>36.8918552434768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Sheet1!$A$20</c:f>
              <c:strCache>
                <c:ptCount val="1"/>
                <c:pt idx="0">
                  <c:v/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strRef>
              <c:f>Sheet1!$B$13:$I$13</c:f>
              <c:strCache>
                <c:ptCount val="8"/>
                <c:pt idx="0" c:formatCode="\¥#,##0.00;\¥\-#,##0.00">
                  <c:v>1月</c:v>
                </c:pt>
                <c:pt idx="1" c:formatCode="\¥#,##0.00;\¥\-#,##0.00">
                  <c:v>2月</c:v>
                </c:pt>
                <c:pt idx="2" c:formatCode="\¥#,##0.00;\¥\-#,##0.00">
                  <c:v>3月</c:v>
                </c:pt>
                <c:pt idx="3" c:formatCode="\¥#,##0.00;\¥\-#,##0.00">
                  <c:v>4月</c:v>
                </c:pt>
                <c:pt idx="4" c:formatCode="\¥#,##0.00;\¥\-#,##0.00">
                  <c:v>5月</c:v>
                </c:pt>
                <c:pt idx="5" c:formatCode="\¥#,##0.00;\¥\-#,##0.00">
                  <c:v>6月</c:v>
                </c:pt>
                <c:pt idx="6" c:formatCode="\¥#,##0.00;\¥\-#,##0.00">
                  <c:v>7月</c:v>
                </c:pt>
                <c:pt idx="7" c:formatCode="\¥#,##0.00;\¥\-#,##0.00">
                  <c:v>8月</c:v>
                </c:pt>
              </c:strCache>
            </c:strRef>
          </c:cat>
          <c:val>
            <c:numRef>
              <c:f>Sheet1!$B$20:$I$20</c:f>
              <c:numCache>
                <c:formatCode>0.00_ </c:formatCode>
                <c:ptCount val="8"/>
                <c:pt idx="0">
                  <c:v>0.322068064471552</c:v>
                </c:pt>
                <c:pt idx="1">
                  <c:v>0.890595664636336</c:v>
                </c:pt>
                <c:pt idx="2">
                  <c:v>0.47977416406062</c:v>
                </c:pt>
                <c:pt idx="3">
                  <c:v>0.459330042055221</c:v>
                </c:pt>
                <c:pt idx="4">
                  <c:v>0.379166229897624</c:v>
                </c:pt>
                <c:pt idx="5">
                  <c:v>0.326583681671464</c:v>
                </c:pt>
                <c:pt idx="6">
                  <c:v>0.356659145998809</c:v>
                </c:pt>
                <c:pt idx="7">
                  <c:v>0.38191425496469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76118400"/>
        <c:axId val="176128384"/>
      </c:lineChart>
      <c:catAx>
        <c:axId val="176118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76128384"/>
        <c:crosses val="autoZero"/>
        <c:auto val="1"/>
        <c:lblAlgn val="ctr"/>
        <c:lblOffset val="100"/>
        <c:noMultiLvlLbl val="0"/>
      </c:catAx>
      <c:valAx>
        <c:axId val="176128384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7611840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0196742379047729"/>
                  <c:y val="-0.085853428515387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zh-CN"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64330554168"/>
                      <c:h val="0.18007340588998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894587519529836"/>
                  <c:y val="0.0790513833992095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406845530642441"/>
                  <c:y val="-0.126482213438735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'ZB-1'!$C$4:$C$6</c:f>
              <c:strCache>
                <c:ptCount val="3"/>
                <c:pt idx="0" c:formatCode="0.00_ ">
                  <c:v>*电</c:v>
                </c:pt>
                <c:pt idx="1" c:formatCode="0.00_ ">
                  <c:v>*水</c:v>
                </c:pt>
                <c:pt idx="2" c:formatCode="0.00_ ">
                  <c:v>*天然气</c:v>
                </c:pt>
              </c:strCache>
            </c:strRef>
          </c:cat>
          <c:val>
            <c:numRef>
              <c:f>'ZB-1'!$H$4:$H$6</c:f>
              <c:numCache>
                <c:formatCode>0.00_ </c:formatCode>
                <c:ptCount val="3"/>
                <c:pt idx="0">
                  <c:v>3311.747507844</c:v>
                </c:pt>
                <c:pt idx="1">
                  <c:v>19.6408974</c:v>
                </c:pt>
                <c:pt idx="2">
                  <c:v>4022.97007136</c:v>
                </c:pt>
              </c:numCache>
            </c:numRef>
          </c:val>
        </c:ser>
        <c:ser>
          <c:idx val="1"/>
          <c:order val="1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elete val="1"/>
          </c:dLbls>
          <c:cat>
            <c:strRef>
              <c:f>'ZB-1'!$C$4:$C$6</c:f>
              <c:strCache>
                <c:ptCount val="3"/>
                <c:pt idx="0" c:formatCode="0.00_ ">
                  <c:v>*电</c:v>
                </c:pt>
                <c:pt idx="1" c:formatCode="0.00_ ">
                  <c:v>*水</c:v>
                </c:pt>
                <c:pt idx="2" c:formatCode="0.00_ ">
                  <c:v>*天然气</c:v>
                </c:pt>
              </c:strCache>
            </c:strRef>
          </c:cat>
          <c:val>
            <c:numRef>
              <c:f>'ZB-1'!$I$4:$I$6</c:f>
              <c:numCache>
                <c:formatCode>0.00_ </c:formatCode>
                <c:ptCount val="3"/>
                <c:pt idx="0">
                  <c:v>45.0310862379019</c:v>
                </c:pt>
                <c:pt idx="1">
                  <c:v>0.267064727161213</c:v>
                </c:pt>
                <c:pt idx="2">
                  <c:v>54.7018490349368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0196742379047729"/>
                  <c:y val="-0.085853428515387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zh-CN"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64330554168"/>
                      <c:h val="0.18007340588998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894587519529836"/>
                  <c:y val="0.0790513833992095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406845530642441"/>
                  <c:y val="-0.126482213438735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'ZB-1'!$C$4:$C$6</c:f>
              <c:strCache>
                <c:ptCount val="3"/>
                <c:pt idx="0" c:formatCode="0.00_ ">
                  <c:v>*电</c:v>
                </c:pt>
                <c:pt idx="1" c:formatCode="0.00_ ">
                  <c:v>*水</c:v>
                </c:pt>
                <c:pt idx="2" c:formatCode="0.00_ ">
                  <c:v>*天然气</c:v>
                </c:pt>
              </c:strCache>
            </c:strRef>
          </c:cat>
          <c:val>
            <c:numRef>
              <c:f>'ZB-1'!$F$4:$F$6</c:f>
              <c:numCache>
                <c:formatCode>0.00_ </c:formatCode>
                <c:ptCount val="3"/>
                <c:pt idx="0">
                  <c:v>1132.61259371429</c:v>
                </c:pt>
                <c:pt idx="1">
                  <c:v>23.7246750416388</c:v>
                </c:pt>
                <c:pt idx="2">
                  <c:v>593.285931135073</c:v>
                </c:pt>
              </c:numCache>
            </c:numRef>
          </c:val>
        </c:ser>
        <c:ser>
          <c:idx val="1"/>
          <c:order val="1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elete val="1"/>
          </c:dLbls>
          <c:cat>
            <c:strRef>
              <c:f>'ZB-1'!$C$4:$C$6</c:f>
              <c:strCache>
                <c:ptCount val="3"/>
                <c:pt idx="0" c:formatCode="0.00_ ">
                  <c:v>*电</c:v>
                </c:pt>
                <c:pt idx="1" c:formatCode="0.00_ ">
                  <c:v>*水</c:v>
                </c:pt>
                <c:pt idx="2" c:formatCode="0.00_ ">
                  <c:v>*天然气</c:v>
                </c:pt>
              </c:strCache>
            </c:strRef>
          </c:cat>
          <c:val>
            <c:numRef>
              <c:f>'ZB-1'!$G$4:$G$6</c:f>
              <c:numCache>
                <c:formatCode>0.00_ </c:formatCode>
                <c:ptCount val="3"/>
                <c:pt idx="0">
                  <c:v>64.7346579414841</c:v>
                </c:pt>
                <c:pt idx="1">
                  <c:v>1.35598768026835</c:v>
                </c:pt>
                <c:pt idx="2">
                  <c:v>33.9093543782475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105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strRef>
              <c:f>'ZB-1'!$C$35:$C$37</c:f>
              <c:strCache>
                <c:ptCount val="3"/>
                <c:pt idx="0" c:formatCode="0.00_ ">
                  <c:v>*电</c:v>
                </c:pt>
                <c:pt idx="1" c:formatCode="0.00_ ">
                  <c:v>*水</c:v>
                </c:pt>
                <c:pt idx="2" c:formatCode="0.00_ ">
                  <c:v>*天然气</c:v>
                </c:pt>
              </c:strCache>
            </c:strRef>
          </c:cat>
          <c:val>
            <c:numRef>
              <c:f>'ZB-1'!$F$35:$F$37</c:f>
              <c:numCache>
                <c:formatCode>0.00_ </c:formatCode>
                <c:ptCount val="3"/>
                <c:pt idx="0">
                  <c:v>1334.010165</c:v>
                </c:pt>
                <c:pt idx="1">
                  <c:v>25.830918</c:v>
                </c:pt>
                <c:pt idx="2">
                  <c:v>824.596025</c:v>
                </c:pt>
              </c:numCache>
            </c:numRef>
          </c:val>
        </c:ser>
        <c:ser>
          <c:idx val="1"/>
          <c:order val="1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elete val="1"/>
          </c:dLbls>
          <c:cat>
            <c:strRef>
              <c:f>'ZB-1'!$C$35:$C$37</c:f>
              <c:strCache>
                <c:ptCount val="3"/>
                <c:pt idx="0" c:formatCode="0.00_ ">
                  <c:v>*电</c:v>
                </c:pt>
                <c:pt idx="1" c:formatCode="0.00_ ">
                  <c:v>*水</c:v>
                </c:pt>
                <c:pt idx="2" c:formatCode="0.00_ ">
                  <c:v>*天然气</c:v>
                </c:pt>
              </c:strCache>
            </c:strRef>
          </c:cat>
          <c:val>
            <c:numRef>
              <c:f>'ZB-1'!$G$35:$G$37</c:f>
              <c:numCache>
                <c:formatCode>0.00_ </c:formatCode>
                <c:ptCount val="3"/>
                <c:pt idx="0">
                  <c:v>61.0688291328917</c:v>
                </c:pt>
                <c:pt idx="1">
                  <c:v>1.18249767436198</c:v>
                </c:pt>
                <c:pt idx="2">
                  <c:v>37.7486731927464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0196742379047729"/>
                  <c:y val="-0.085853428515387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zh-CN"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64330554168"/>
                      <c:h val="0.18007340588998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894587519529836"/>
                  <c:y val="0.0790513833992095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406845530642441"/>
                  <c:y val="-0.126482213438735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'ZB-1'!$C$35:$C$37</c:f>
              <c:strCache>
                <c:ptCount val="3"/>
                <c:pt idx="0" c:formatCode="0.00_ ">
                  <c:v>*电</c:v>
                </c:pt>
                <c:pt idx="1" c:formatCode="0.00_ ">
                  <c:v>*水</c:v>
                </c:pt>
                <c:pt idx="2" c:formatCode="0.00_ ">
                  <c:v>*天然气</c:v>
                </c:pt>
              </c:strCache>
            </c:strRef>
          </c:cat>
          <c:val>
            <c:numRef>
              <c:f>'ZB-1'!$H$35:$H$37</c:f>
              <c:numCache>
                <c:formatCode>0.00_ </c:formatCode>
                <c:ptCount val="3"/>
                <c:pt idx="0">
                  <c:v>3311.747507844</c:v>
                </c:pt>
                <c:pt idx="1">
                  <c:v>19.6408974</c:v>
                </c:pt>
                <c:pt idx="2">
                  <c:v>4022.97007136</c:v>
                </c:pt>
              </c:numCache>
            </c:numRef>
          </c:val>
        </c:ser>
        <c:ser>
          <c:idx val="1"/>
          <c:order val="1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elete val="1"/>
          </c:dLbls>
          <c:cat>
            <c:strRef>
              <c:f>'ZB-1'!$C$35:$C$37</c:f>
              <c:strCache>
                <c:ptCount val="3"/>
                <c:pt idx="0" c:formatCode="0.00_ ">
                  <c:v>*电</c:v>
                </c:pt>
                <c:pt idx="1" c:formatCode="0.00_ ">
                  <c:v>*水</c:v>
                </c:pt>
                <c:pt idx="2" c:formatCode="0.00_ ">
                  <c:v>*天然气</c:v>
                </c:pt>
              </c:strCache>
            </c:strRef>
          </c:cat>
          <c:val>
            <c:numRef>
              <c:f>'ZB-1'!$I$35:$I$37</c:f>
              <c:numCache>
                <c:formatCode>0.00_ </c:formatCode>
                <c:ptCount val="3"/>
                <c:pt idx="0">
                  <c:v>45.0310862379019</c:v>
                </c:pt>
                <c:pt idx="1">
                  <c:v>0.267064727161213</c:v>
                </c:pt>
                <c:pt idx="2">
                  <c:v>54.7018490349368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Lbls>
            <c:dLbl>
              <c:idx val="1"/>
              <c:layout>
                <c:manualLayout>
                  <c:x val="-0.0601307189542484"/>
                  <c:y val="0.18181818181818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65196026967217"/>
                  <c:y val="0.182249005343677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13562040039113"/>
                  <c:y val="0.12366899169316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206699397869384"/>
                  <c:y val="0.057405403605733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98692810457516"/>
                  <c:y val="-7.75184843448152e-17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51633986928105"/>
                  <c:y val="-0.0761099365750529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104575163398693"/>
                  <c:y val="-0.15221987315010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227450980392157"/>
                  <c:y val="-1.93796210862038e-17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164705882352941"/>
                  <c:y val="-0.143763213530655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0941176470588234"/>
                  <c:y val="-0.147991543340381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.216993464052288"/>
                  <c:y val="-0.080338266384778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'ZB-2'!$B$3:$B$15</c:f>
              <c:strCache>
                <c:ptCount val="13"/>
                <c:pt idx="0" c:formatCode="0.00_ ">
                  <c:v>公司级</c:v>
                </c:pt>
                <c:pt idx="1" c:formatCode="0.00_ ">
                  <c:v>0.00</c:v>
                </c:pt>
                <c:pt idx="2" c:formatCode="0.00_ ">
                  <c:v>0.00</c:v>
                </c:pt>
                <c:pt idx="3" c:formatCode="0.00_ ">
                  <c:v>0.00</c:v>
                </c:pt>
                <c:pt idx="4" c:formatCode="0.00_ ">
                  <c:v>0.00</c:v>
                </c:pt>
                <c:pt idx="5" c:formatCode="0.00_ ">
                  <c:v>0.00</c:v>
                </c:pt>
                <c:pt idx="6" c:formatCode="0.00_ ">
                  <c:v>差压熔炼（热工工序）</c:v>
                </c:pt>
                <c:pt idx="7" c:formatCode="0.00_ ">
                  <c:v>0.00</c:v>
                </c:pt>
                <c:pt idx="8" c:formatCode="0.00_ ">
                  <c:v>0.00</c:v>
                </c:pt>
                <c:pt idx="9" c:formatCode="0.00_ ">
                  <c:v>0.00</c:v>
                </c:pt>
                <c:pt idx="10" c:formatCode="0.00_ ">
                  <c:v>0.00</c:v>
                </c:pt>
                <c:pt idx="11" c:formatCode="0.00_ ">
                  <c:v>锯钻（热工工序）</c:v>
                </c:pt>
                <c:pt idx="12" c:formatCode="0.00_ ">
                  <c:v>X光（热工工序）</c:v>
                </c:pt>
              </c:strCache>
            </c:strRef>
          </c:cat>
          <c:val>
            <c:numRef>
              <c:f>'ZB-2'!$F$3:$F$15</c:f>
              <c:numCache>
                <c:formatCode>0.00_ </c:formatCode>
                <c:ptCount val="13"/>
                <c:pt idx="0">
                  <c:v>3311.747507844</c:v>
                </c:pt>
                <c:pt idx="1">
                  <c:v>0.205478716546981</c:v>
                </c:pt>
                <c:pt idx="2">
                  <c:v>1.40839453326078e-5</c:v>
                </c:pt>
                <c:pt idx="3">
                  <c:v>7.441595</c:v>
                </c:pt>
                <c:pt idx="4">
                  <c:v>0.74511869563753</c:v>
                </c:pt>
                <c:pt idx="5">
                  <c:v>6.8118890407153e-5</c:v>
                </c:pt>
                <c:pt idx="6">
                  <c:v>454.185770489829</c:v>
                </c:pt>
                <c:pt idx="7">
                  <c:v>0.0183677003216304</c:v>
                </c:pt>
                <c:pt idx="8">
                  <c:v>6.7313559</c:v>
                </c:pt>
                <c:pt idx="9">
                  <c:v>0.0183677003216304</c:v>
                </c:pt>
                <c:pt idx="10">
                  <c:v>0.0344697082141803</c:v>
                </c:pt>
                <c:pt idx="11">
                  <c:v>318.229077313247</c:v>
                </c:pt>
                <c:pt idx="12">
                  <c:v>129.663063327015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Times New Roman" panose="02020603050405020304" pitchFamily="18" charset="0"/>
              </a:defRPr>
            </a:pPr>
            <a:r>
              <a:rPr lang="zh-CN" altLang="en-US" sz="1200" b="1"/>
              <a:t>产品</a:t>
            </a:r>
            <a:r>
              <a:rPr lang="en-US" sz="1200" b="1"/>
              <a:t>-</a:t>
            </a:r>
            <a:r>
              <a:rPr lang="zh-CN" altLang="en-US" sz="1200" b="1"/>
              <a:t>综合能耗</a:t>
            </a:r>
            <a:endParaRPr lang="zh-CN" sz="12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845971128608929"/>
          <c:y val="0.187893700787403"/>
          <c:w val="0.882069553805774"/>
          <c:h val="0.681134441528142"/>
        </c:manualLayout>
      </c:layout>
      <c:lineChart>
        <c:grouping val="standard"/>
        <c:varyColors val="0"/>
        <c:ser>
          <c:idx val="0"/>
          <c:order val="0"/>
          <c:tx>
            <c:strRef>
              <c:f>EP图!$C$3</c:f>
              <c:strCache>
                <c:ptCount val="1"/>
                <c:pt idx="0">
                  <c:v>综合能耗</c:v>
                </c:pt>
              </c:strCache>
            </c:strRef>
          </c:tx>
          <c:spPr>
            <a:ln w="25400" cap="rnd" cmpd="sng" algn="ctr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EP图!$E$2:$P$2</c:f>
              <c:strCache>
                <c:ptCount val="12"/>
                <c:pt idx="0" c:formatCode="0.00_ ">
                  <c:v>1月</c:v>
                </c:pt>
                <c:pt idx="1" c:formatCode="0.00_ ">
                  <c:v>2月</c:v>
                </c:pt>
                <c:pt idx="2" c:formatCode="0.00_ ">
                  <c:v>3月</c:v>
                </c:pt>
                <c:pt idx="3" c:formatCode="0.00_ ">
                  <c:v>4月</c:v>
                </c:pt>
                <c:pt idx="4" c:formatCode="0.00_ ">
                  <c:v>5月</c:v>
                </c:pt>
                <c:pt idx="5" c:formatCode="0.00_ ">
                  <c:v>6月</c:v>
                </c:pt>
                <c:pt idx="6" c:formatCode="0.00_ ">
                  <c:v>7月</c:v>
                </c:pt>
                <c:pt idx="7" c:formatCode="0.00_ ">
                  <c:v>8月</c:v>
                </c:pt>
                <c:pt idx="8" c:formatCode="0.00_ ">
                  <c:v>9月</c:v>
                </c:pt>
                <c:pt idx="9" c:formatCode="0.00_ ">
                  <c:v>10月</c:v>
                </c:pt>
                <c:pt idx="10" c:formatCode="0.00_ ">
                  <c:v>11月</c:v>
                </c:pt>
                <c:pt idx="11" c:formatCode="0.00_ ">
                  <c:v>12月</c:v>
                </c:pt>
              </c:strCache>
            </c:strRef>
          </c:cat>
          <c:val>
            <c:numRef>
              <c:f>EP图!$E$3:$P$3</c:f>
              <c:numCache>
                <c:formatCode>0.00_ </c:formatCode>
                <c:ptCount val="12"/>
                <c:pt idx="0">
                  <c:v>557.847103</c:v>
                </c:pt>
                <c:pt idx="1">
                  <c:v>618.4522041</c:v>
                </c:pt>
                <c:pt idx="2">
                  <c:v>604.5257255</c:v>
                </c:pt>
                <c:pt idx="3">
                  <c:v>654.8139583</c:v>
                </c:pt>
                <c:pt idx="4">
                  <c:v>626.484288</c:v>
                </c:pt>
                <c:pt idx="5">
                  <c:v>717.2836401</c:v>
                </c:pt>
                <c:pt idx="6">
                  <c:v>780.2644522</c:v>
                </c:pt>
                <c:pt idx="7">
                  <c:v>760.273639</c:v>
                </c:pt>
                <c:pt idx="8">
                  <c:v>778.7725164</c:v>
                </c:pt>
                <c:pt idx="9">
                  <c:v>774.1717019</c:v>
                </c:pt>
                <c:pt idx="10">
                  <c:v>757.3159885</c:v>
                </c:pt>
                <c:pt idx="11">
                  <c:v>732.8331976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4581888"/>
        <c:axId val="94583424"/>
      </c:lineChart>
      <c:catAx>
        <c:axId val="9458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Times New Roman" panose="02020603050405020304" pitchFamily="18" charset="0"/>
              </a:defRPr>
            </a:pPr>
          </a:p>
        </c:txPr>
        <c:crossAx val="94583424"/>
        <c:crosses val="autoZero"/>
        <c:auto val="1"/>
        <c:lblAlgn val="ctr"/>
        <c:lblOffset val="100"/>
        <c:noMultiLvlLbl val="0"/>
      </c:catAx>
      <c:valAx>
        <c:axId val="9458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Times New Roman" panose="02020603050405020304" pitchFamily="18" charset="0"/>
              </a:defRPr>
            </a:pPr>
          </a:p>
        </c:txPr>
        <c:crossAx val="9458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>
          <a:latin typeface="微软雅黑" panose="020B0503020204020204" pitchFamily="34" charset="-122"/>
          <a:ea typeface="微软雅黑" panose="020B0503020204020204" pitchFamily="34" charset="-122"/>
          <a:cs typeface="Times New Roman" panose="02020603050405020304" pitchFamily="18" charset="0"/>
        </a:defRPr>
      </a:pPr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r>
              <a:rPr lang="zh-CN" altLang="en-US" sz="1200" b="1"/>
              <a:t>产量</a:t>
            </a:r>
            <a:endParaRPr lang="zh-CN" altLang="en-US" sz="12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EP图!$C$4</c:f>
              <c:strCache>
                <c:ptCount val="1"/>
                <c:pt idx="0">
                  <c:v>产量</c:v>
                </c:pt>
              </c:strCache>
            </c:strRef>
          </c:tx>
          <c:spPr>
            <a:ln w="25400" cap="rnd" cmpd="sng" algn="ctr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EP图!$E$2:$P$2</c:f>
              <c:strCache>
                <c:ptCount val="12"/>
                <c:pt idx="0" c:formatCode="0.00_ ">
                  <c:v>1月</c:v>
                </c:pt>
                <c:pt idx="1" c:formatCode="0.00_ ">
                  <c:v>2月</c:v>
                </c:pt>
                <c:pt idx="2" c:formatCode="0.00_ ">
                  <c:v>3月</c:v>
                </c:pt>
                <c:pt idx="3" c:formatCode="0.00_ ">
                  <c:v>4月</c:v>
                </c:pt>
                <c:pt idx="4" c:formatCode="0.00_ ">
                  <c:v>5月</c:v>
                </c:pt>
                <c:pt idx="5" c:formatCode="0.00_ ">
                  <c:v>6月</c:v>
                </c:pt>
                <c:pt idx="6" c:formatCode="0.00_ ">
                  <c:v>7月</c:v>
                </c:pt>
                <c:pt idx="7" c:formatCode="0.00_ ">
                  <c:v>8月</c:v>
                </c:pt>
                <c:pt idx="8" c:formatCode="0.00_ ">
                  <c:v>9月</c:v>
                </c:pt>
                <c:pt idx="9" c:formatCode="0.00_ ">
                  <c:v>10月</c:v>
                </c:pt>
                <c:pt idx="10" c:formatCode="0.00_ ">
                  <c:v>11月</c:v>
                </c:pt>
                <c:pt idx="11" c:formatCode="0.00_ ">
                  <c:v>12月</c:v>
                </c:pt>
              </c:strCache>
            </c:strRef>
          </c:cat>
          <c:val>
            <c:numRef>
              <c:f>EP图!$E$4:$P$4</c:f>
              <c:numCache>
                <c:formatCode>0.00_ </c:formatCode>
                <c:ptCount val="12"/>
                <c:pt idx="0">
                  <c:v>1153.684905</c:v>
                </c:pt>
                <c:pt idx="1">
                  <c:v>1561.36728</c:v>
                </c:pt>
                <c:pt idx="2">
                  <c:v>1520.703438</c:v>
                </c:pt>
                <c:pt idx="3">
                  <c:v>1363.300841</c:v>
                </c:pt>
                <c:pt idx="4">
                  <c:v>1502.00428</c:v>
                </c:pt>
                <c:pt idx="5">
                  <c:v>1770.437882</c:v>
                </c:pt>
                <c:pt idx="6">
                  <c:v>1729.523857</c:v>
                </c:pt>
                <c:pt idx="7">
                  <c:v>1956.220398</c:v>
                </c:pt>
                <c:pt idx="8">
                  <c:v>1828.997612</c:v>
                </c:pt>
                <c:pt idx="9">
                  <c:v>2139.636237</c:v>
                </c:pt>
                <c:pt idx="10">
                  <c:v>2135.092566</c:v>
                </c:pt>
                <c:pt idx="11">
                  <c:v>2374.259851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4615808"/>
        <c:axId val="94625792"/>
      </c:lineChart>
      <c:catAx>
        <c:axId val="9461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94625792"/>
        <c:crosses val="autoZero"/>
        <c:auto val="1"/>
        <c:lblAlgn val="ctr"/>
        <c:lblOffset val="100"/>
        <c:noMultiLvlLbl val="0"/>
      </c:catAx>
      <c:valAx>
        <c:axId val="9462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9461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>
          <a:latin typeface="微软雅黑" panose="020B0503020204020204" pitchFamily="34" charset="-122"/>
          <a:ea typeface="微软雅黑" panose="020B0503020204020204" pitchFamily="3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chart" Target="../charts/chart6.xml"/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9" Type="http://schemas.openxmlformats.org/officeDocument/2006/relationships/chart" Target="../charts/chart16.xml"/><Relationship Id="rId8" Type="http://schemas.openxmlformats.org/officeDocument/2006/relationships/chart" Target="../charts/chart15.xml"/><Relationship Id="rId7" Type="http://schemas.openxmlformats.org/officeDocument/2006/relationships/chart" Target="../charts/chart14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3" Type="http://schemas.openxmlformats.org/officeDocument/2006/relationships/chart" Target="../charts/chart20.xml"/><Relationship Id="rId12" Type="http://schemas.openxmlformats.org/officeDocument/2006/relationships/chart" Target="../charts/chart19.xml"/><Relationship Id="rId11" Type="http://schemas.openxmlformats.org/officeDocument/2006/relationships/chart" Target="../charts/chart18.xml"/><Relationship Id="rId10" Type="http://schemas.openxmlformats.org/officeDocument/2006/relationships/chart" Target="../charts/chart17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19</xdr:col>
      <xdr:colOff>181610</xdr:colOff>
      <xdr:row>83</xdr:row>
      <xdr:rowOff>114300</xdr:rowOff>
    </xdr:from>
    <xdr:to>
      <xdr:col>29</xdr:col>
      <xdr:colOff>282575</xdr:colOff>
      <xdr:row>110</xdr:row>
      <xdr:rowOff>167005</xdr:rowOff>
    </xdr:to>
    <xdr:graphicFrame>
      <xdr:nvGraphicFramePr>
        <xdr:cNvPr id="2" name="图表 1"/>
        <xdr:cNvGraphicFramePr/>
      </xdr:nvGraphicFramePr>
      <xdr:xfrm>
        <a:off x="17296765" y="15992475"/>
        <a:ext cx="7861300" cy="52914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</xdr:colOff>
      <xdr:row>115</xdr:row>
      <xdr:rowOff>75565</xdr:rowOff>
    </xdr:from>
    <xdr:to>
      <xdr:col>6</xdr:col>
      <xdr:colOff>415290</xdr:colOff>
      <xdr:row>131</xdr:row>
      <xdr:rowOff>65405</xdr:rowOff>
    </xdr:to>
    <xdr:graphicFrame>
      <xdr:nvGraphicFramePr>
        <xdr:cNvPr id="4" name="图表 3"/>
        <xdr:cNvGraphicFramePr/>
      </xdr:nvGraphicFramePr>
      <xdr:xfrm>
        <a:off x="635" y="22087840"/>
        <a:ext cx="5264785" cy="2733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581025</xdr:colOff>
      <xdr:row>14</xdr:row>
      <xdr:rowOff>3175</xdr:rowOff>
    </xdr:from>
    <xdr:to>
      <xdr:col>21</xdr:col>
      <xdr:colOff>177800</xdr:colOff>
      <xdr:row>31</xdr:row>
      <xdr:rowOff>38100</xdr:rowOff>
    </xdr:to>
    <xdr:graphicFrame>
      <xdr:nvGraphicFramePr>
        <xdr:cNvPr id="3" name="图表 2"/>
        <xdr:cNvGraphicFramePr/>
      </xdr:nvGraphicFramePr>
      <xdr:xfrm>
        <a:off x="10393045" y="3744595"/>
        <a:ext cx="4879975" cy="31476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552450</xdr:colOff>
      <xdr:row>1</xdr:row>
      <xdr:rowOff>123825</xdr:rowOff>
    </xdr:from>
    <xdr:to>
      <xdr:col>21</xdr:col>
      <xdr:colOff>149225</xdr:colOff>
      <xdr:row>13</xdr:row>
      <xdr:rowOff>34925</xdr:rowOff>
    </xdr:to>
    <xdr:graphicFrame>
      <xdr:nvGraphicFramePr>
        <xdr:cNvPr id="4" name="图表 3"/>
        <xdr:cNvGraphicFramePr/>
      </xdr:nvGraphicFramePr>
      <xdr:xfrm>
        <a:off x="10364470" y="295275"/>
        <a:ext cx="4879975" cy="3225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638175</xdr:colOff>
      <xdr:row>32</xdr:row>
      <xdr:rowOff>85725</xdr:rowOff>
    </xdr:from>
    <xdr:to>
      <xdr:col>21</xdr:col>
      <xdr:colOff>234950</xdr:colOff>
      <xdr:row>49</xdr:row>
      <xdr:rowOff>149225</xdr:rowOff>
    </xdr:to>
    <xdr:graphicFrame>
      <xdr:nvGraphicFramePr>
        <xdr:cNvPr id="6" name="图表 5"/>
        <xdr:cNvGraphicFramePr/>
      </xdr:nvGraphicFramePr>
      <xdr:xfrm>
        <a:off x="10450195" y="7120890"/>
        <a:ext cx="4879975" cy="31400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571500</xdr:colOff>
      <xdr:row>51</xdr:row>
      <xdr:rowOff>76200</xdr:rowOff>
    </xdr:from>
    <xdr:to>
      <xdr:col>21</xdr:col>
      <xdr:colOff>168275</xdr:colOff>
      <xdr:row>69</xdr:row>
      <xdr:rowOff>130175</xdr:rowOff>
    </xdr:to>
    <xdr:graphicFrame>
      <xdr:nvGraphicFramePr>
        <xdr:cNvPr id="8" name="图表 7"/>
        <xdr:cNvGraphicFramePr/>
      </xdr:nvGraphicFramePr>
      <xdr:xfrm>
        <a:off x="10383520" y="10530840"/>
        <a:ext cx="4879975" cy="31400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63500</xdr:colOff>
      <xdr:row>0</xdr:row>
      <xdr:rowOff>63500</xdr:rowOff>
    </xdr:from>
    <xdr:to>
      <xdr:col>15</xdr:col>
      <xdr:colOff>342900</xdr:colOff>
      <xdr:row>11</xdr:row>
      <xdr:rowOff>101600</xdr:rowOff>
    </xdr:to>
    <xdr:graphicFrame>
      <xdr:nvGraphicFramePr>
        <xdr:cNvPr id="6" name="图表 5"/>
        <xdr:cNvGraphicFramePr/>
      </xdr:nvGraphicFramePr>
      <xdr:xfrm>
        <a:off x="6522720" y="63500"/>
        <a:ext cx="4902200" cy="30137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17</xdr:col>
      <xdr:colOff>63500</xdr:colOff>
      <xdr:row>0</xdr:row>
      <xdr:rowOff>31750</xdr:rowOff>
    </xdr:from>
    <xdr:to>
      <xdr:col>24</xdr:col>
      <xdr:colOff>12700</xdr:colOff>
      <xdr:row>15</xdr:row>
      <xdr:rowOff>31750</xdr:rowOff>
    </xdr:to>
    <xdr:graphicFrame>
      <xdr:nvGraphicFramePr>
        <xdr:cNvPr id="2" name="图表 1"/>
        <xdr:cNvGraphicFramePr/>
      </xdr:nvGraphicFramePr>
      <xdr:xfrm>
        <a:off x="12449175" y="31750"/>
        <a:ext cx="4572000" cy="27241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25400</xdr:colOff>
      <xdr:row>0</xdr:row>
      <xdr:rowOff>38100</xdr:rowOff>
    </xdr:from>
    <xdr:to>
      <xdr:col>30</xdr:col>
      <xdr:colOff>635000</xdr:colOff>
      <xdr:row>15</xdr:row>
      <xdr:rowOff>38100</xdr:rowOff>
    </xdr:to>
    <xdr:graphicFrame>
      <xdr:nvGraphicFramePr>
        <xdr:cNvPr id="3" name="图表 2"/>
        <xdr:cNvGraphicFramePr/>
      </xdr:nvGraphicFramePr>
      <xdr:xfrm>
        <a:off x="17033875" y="38100"/>
        <a:ext cx="4572000" cy="27241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69850</xdr:colOff>
      <xdr:row>0</xdr:row>
      <xdr:rowOff>31750</xdr:rowOff>
    </xdr:from>
    <xdr:to>
      <xdr:col>38</xdr:col>
      <xdr:colOff>19050</xdr:colOff>
      <xdr:row>15</xdr:row>
      <xdr:rowOff>31750</xdr:rowOff>
    </xdr:to>
    <xdr:graphicFrame>
      <xdr:nvGraphicFramePr>
        <xdr:cNvPr id="4" name="图表 3"/>
        <xdr:cNvGraphicFramePr/>
      </xdr:nvGraphicFramePr>
      <xdr:xfrm>
        <a:off x="21701125" y="31750"/>
        <a:ext cx="4572000" cy="27241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44450</xdr:colOff>
      <xdr:row>16</xdr:row>
      <xdr:rowOff>0</xdr:rowOff>
    </xdr:from>
    <xdr:to>
      <xdr:col>23</xdr:col>
      <xdr:colOff>654050</xdr:colOff>
      <xdr:row>32</xdr:row>
      <xdr:rowOff>0</xdr:rowOff>
    </xdr:to>
    <xdr:graphicFrame>
      <xdr:nvGraphicFramePr>
        <xdr:cNvPr id="5" name="图表 4"/>
        <xdr:cNvGraphicFramePr/>
      </xdr:nvGraphicFramePr>
      <xdr:xfrm>
        <a:off x="12430125" y="28956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57150</xdr:colOff>
      <xdr:row>15</xdr:row>
      <xdr:rowOff>156845</xdr:rowOff>
    </xdr:from>
    <xdr:to>
      <xdr:col>31</xdr:col>
      <xdr:colOff>6350</xdr:colOff>
      <xdr:row>31</xdr:row>
      <xdr:rowOff>156845</xdr:rowOff>
    </xdr:to>
    <xdr:graphicFrame>
      <xdr:nvGraphicFramePr>
        <xdr:cNvPr id="6" name="图表 5"/>
        <xdr:cNvGraphicFramePr/>
      </xdr:nvGraphicFramePr>
      <xdr:xfrm>
        <a:off x="17065625" y="288099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95250</xdr:colOff>
      <xdr:row>15</xdr:row>
      <xdr:rowOff>139700</xdr:rowOff>
    </xdr:from>
    <xdr:to>
      <xdr:col>38</xdr:col>
      <xdr:colOff>44450</xdr:colOff>
      <xdr:row>31</xdr:row>
      <xdr:rowOff>139700</xdr:rowOff>
    </xdr:to>
    <xdr:graphicFrame>
      <xdr:nvGraphicFramePr>
        <xdr:cNvPr id="7" name="图表 6"/>
        <xdr:cNvGraphicFramePr/>
      </xdr:nvGraphicFramePr>
      <xdr:xfrm>
        <a:off x="21726525" y="286385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95250</xdr:colOff>
      <xdr:row>21</xdr:row>
      <xdr:rowOff>63500</xdr:rowOff>
    </xdr:from>
    <xdr:to>
      <xdr:col>6</xdr:col>
      <xdr:colOff>101600</xdr:colOff>
      <xdr:row>37</xdr:row>
      <xdr:rowOff>63500</xdr:rowOff>
    </xdr:to>
    <xdr:graphicFrame>
      <xdr:nvGraphicFramePr>
        <xdr:cNvPr id="8" name="图表 7"/>
        <xdr:cNvGraphicFramePr/>
      </xdr:nvGraphicFramePr>
      <xdr:xfrm>
        <a:off x="95250" y="3816350"/>
        <a:ext cx="467106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590550</xdr:colOff>
      <xdr:row>21</xdr:row>
      <xdr:rowOff>63500</xdr:rowOff>
    </xdr:from>
    <xdr:to>
      <xdr:col>13</xdr:col>
      <xdr:colOff>539750</xdr:colOff>
      <xdr:row>37</xdr:row>
      <xdr:rowOff>63500</xdr:rowOff>
    </xdr:to>
    <xdr:graphicFrame>
      <xdr:nvGraphicFramePr>
        <xdr:cNvPr id="9" name="图表 8"/>
        <xdr:cNvGraphicFramePr/>
      </xdr:nvGraphicFramePr>
      <xdr:xfrm>
        <a:off x="5255260" y="381635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107950</xdr:colOff>
      <xdr:row>38</xdr:row>
      <xdr:rowOff>25400</xdr:rowOff>
    </xdr:from>
    <xdr:to>
      <xdr:col>6</xdr:col>
      <xdr:colOff>114300</xdr:colOff>
      <xdr:row>54</xdr:row>
      <xdr:rowOff>25400</xdr:rowOff>
    </xdr:to>
    <xdr:graphicFrame>
      <xdr:nvGraphicFramePr>
        <xdr:cNvPr id="10" name="图表 9"/>
        <xdr:cNvGraphicFramePr/>
      </xdr:nvGraphicFramePr>
      <xdr:xfrm>
        <a:off x="107950" y="6692900"/>
        <a:ext cx="467106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596900</xdr:colOff>
      <xdr:row>37</xdr:row>
      <xdr:rowOff>156845</xdr:rowOff>
    </xdr:from>
    <xdr:to>
      <xdr:col>13</xdr:col>
      <xdr:colOff>546100</xdr:colOff>
      <xdr:row>53</xdr:row>
      <xdr:rowOff>156845</xdr:rowOff>
    </xdr:to>
    <xdr:graphicFrame>
      <xdr:nvGraphicFramePr>
        <xdr:cNvPr id="11" name="图表 10"/>
        <xdr:cNvGraphicFramePr/>
      </xdr:nvGraphicFramePr>
      <xdr:xfrm>
        <a:off x="5261610" y="665289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63500</xdr:colOff>
      <xdr:row>32</xdr:row>
      <xdr:rowOff>69850</xdr:rowOff>
    </xdr:from>
    <xdr:to>
      <xdr:col>24</xdr:col>
      <xdr:colOff>12700</xdr:colOff>
      <xdr:row>48</xdr:row>
      <xdr:rowOff>69850</xdr:rowOff>
    </xdr:to>
    <xdr:graphicFrame>
      <xdr:nvGraphicFramePr>
        <xdr:cNvPr id="12" name="图表 11"/>
        <xdr:cNvGraphicFramePr/>
      </xdr:nvGraphicFramePr>
      <xdr:xfrm>
        <a:off x="12449175" y="570865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133350</xdr:colOff>
      <xdr:row>32</xdr:row>
      <xdr:rowOff>69850</xdr:rowOff>
    </xdr:from>
    <xdr:to>
      <xdr:col>31</xdr:col>
      <xdr:colOff>82550</xdr:colOff>
      <xdr:row>48</xdr:row>
      <xdr:rowOff>69850</xdr:rowOff>
    </xdr:to>
    <xdr:graphicFrame>
      <xdr:nvGraphicFramePr>
        <xdr:cNvPr id="13" name="图表 12"/>
        <xdr:cNvGraphicFramePr/>
      </xdr:nvGraphicFramePr>
      <xdr:xfrm>
        <a:off x="17141825" y="570865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31</xdr:col>
      <xdr:colOff>133350</xdr:colOff>
      <xdr:row>32</xdr:row>
      <xdr:rowOff>57150</xdr:rowOff>
    </xdr:from>
    <xdr:to>
      <xdr:col>38</xdr:col>
      <xdr:colOff>82550</xdr:colOff>
      <xdr:row>48</xdr:row>
      <xdr:rowOff>57150</xdr:rowOff>
    </xdr:to>
    <xdr:graphicFrame>
      <xdr:nvGraphicFramePr>
        <xdr:cNvPr id="14" name="图表 13"/>
        <xdr:cNvGraphicFramePr/>
      </xdr:nvGraphicFramePr>
      <xdr:xfrm>
        <a:off x="21764625" y="569595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72472</xdr:colOff>
      <xdr:row>16</xdr:row>
      <xdr:rowOff>115956</xdr:rowOff>
    </xdr:from>
    <xdr:to>
      <xdr:col>9</xdr:col>
      <xdr:colOff>531329</xdr:colOff>
      <xdr:row>32</xdr:row>
      <xdr:rowOff>115956</xdr:rowOff>
    </xdr:to>
    <xdr:graphicFrame>
      <xdr:nvGraphicFramePr>
        <xdr:cNvPr id="3" name="图表 2"/>
        <xdr:cNvGraphicFramePr/>
      </xdr:nvGraphicFramePr>
      <xdr:xfrm>
        <a:off x="2053590" y="3011170"/>
        <a:ext cx="4420870" cy="2895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r\mobile\Containers\Data\Application\6CE828B2-7A00-4CDF-A830-4B3D9CBBAF95\Documents\983622557_cloud_folder\19%20&#33021;&#28304;&#28040;&#32791;&#24773;&#20917;&#32479;&#35745;&#34920;20230725(3).xlsx\05%20&#33021;&#28304;&#31649;&#29702;&#20307;&#31995;\02%20&#33021;&#28304;&#31649;&#29702;&#20307;&#31995;&#39033;&#30446;\&#27993;&#27743;&#28023;&#20142;&#29615;&#22659;&#26448;&#26009;&#26377;&#38480;&#20844;&#21496;\&#27993;&#27743;&#28023;&#20142;&#29615;&#22659;&#26448;&#26009;&#26377;&#38480;&#20844;&#21496;-&#28304;&#25991;&#2021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S"/>
      <sheetName val="标准"/>
    </sheetNames>
    <sheetDataSet>
      <sheetData sheetId="0" refreshError="1">
        <row r="10">
          <cell r="M10">
            <v>12297.357</v>
          </cell>
        </row>
        <row r="11">
          <cell r="M11" t="str">
            <v>m³</v>
          </cell>
        </row>
        <row r="12">
          <cell r="M12">
            <v>1935.9405473</v>
          </cell>
        </row>
        <row r="13">
          <cell r="M13" t="str">
            <v>tce/m³</v>
          </cell>
        </row>
        <row r="14">
          <cell r="M14">
            <v>0.15742736811658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9"/>
  <sheetViews>
    <sheetView zoomScale="80" zoomScaleNormal="80" workbookViewId="0">
      <pane xSplit="5" ySplit="2" topLeftCell="H78" activePane="bottomRight" state="frozen"/>
      <selection/>
      <selection pane="topRight"/>
      <selection pane="bottomLeft"/>
      <selection pane="bottomRight" activeCell="F10" sqref="F10"/>
    </sheetView>
  </sheetViews>
  <sheetFormatPr defaultColWidth="8.66666666666667" defaultRowHeight="13.5"/>
  <cols>
    <col min="1" max="1" width="5.10833333333333" style="60" customWidth="1"/>
    <col min="2" max="2" width="4.10833333333333" style="61" customWidth="1"/>
    <col min="3" max="3" width="7.33333333333333" style="61" customWidth="1"/>
    <col min="4" max="4" width="20.3333333333333" style="60" customWidth="1"/>
    <col min="5" max="5" width="12.8833333333333" style="60" customWidth="1"/>
    <col min="6" max="6" width="11.3333333333333" style="62" customWidth="1"/>
    <col min="7" max="7" width="11.8833333333333" style="62" customWidth="1"/>
    <col min="8" max="8" width="10.3333333333333" style="62" customWidth="1"/>
    <col min="9" max="9" width="12" style="62" customWidth="1"/>
    <col min="10" max="10" width="11.6666666666667" style="62" customWidth="1"/>
    <col min="11" max="11" width="11.3333333333333" style="62" customWidth="1"/>
    <col min="12" max="12" width="10.6666666666667" style="62" customWidth="1"/>
    <col min="13" max="13" width="11.6666666666667" style="62" customWidth="1"/>
    <col min="14" max="14" width="11.7666666666667" style="62" customWidth="1"/>
    <col min="15" max="15" width="12.1083333333333" style="62" customWidth="1"/>
    <col min="16" max="16" width="11" style="62" customWidth="1"/>
    <col min="17" max="17" width="11.7666666666667" style="62" customWidth="1"/>
    <col min="18" max="18" width="12.8833333333333" style="62" customWidth="1"/>
    <col min="19" max="19" width="12.6666666666667" style="60" customWidth="1"/>
    <col min="20" max="20" width="14.3333333333333" style="60" customWidth="1"/>
    <col min="21" max="21" width="8.66666666666667" style="60"/>
    <col min="22" max="22" width="10.8833333333333" style="60" customWidth="1"/>
    <col min="23" max="256" width="8.66666666666667" style="60"/>
    <col min="257" max="257" width="5.10833333333333" style="60" customWidth="1"/>
    <col min="258" max="258" width="4.10833333333333" style="60" customWidth="1"/>
    <col min="259" max="259" width="7.33333333333333" style="60" customWidth="1"/>
    <col min="260" max="260" width="20.3333333333333" style="60" customWidth="1"/>
    <col min="261" max="261" width="13.2166666666667" style="60" customWidth="1"/>
    <col min="262" max="272" width="9.66666666666667" style="60" customWidth="1"/>
    <col min="273" max="273" width="11.7666666666667" style="60" customWidth="1"/>
    <col min="274" max="274" width="11.3333333333333" style="60" customWidth="1"/>
    <col min="275" max="275" width="10.7666666666667" style="60" customWidth="1"/>
    <col min="276" max="276" width="8.76666666666667" style="60" customWidth="1"/>
    <col min="277" max="512" width="8.66666666666667" style="60"/>
    <col min="513" max="513" width="5.10833333333333" style="60" customWidth="1"/>
    <col min="514" max="514" width="4.10833333333333" style="60" customWidth="1"/>
    <col min="515" max="515" width="7.33333333333333" style="60" customWidth="1"/>
    <col min="516" max="516" width="20.3333333333333" style="60" customWidth="1"/>
    <col min="517" max="517" width="13.2166666666667" style="60" customWidth="1"/>
    <col min="518" max="528" width="9.66666666666667" style="60" customWidth="1"/>
    <col min="529" max="529" width="11.7666666666667" style="60" customWidth="1"/>
    <col min="530" max="530" width="11.3333333333333" style="60" customWidth="1"/>
    <col min="531" max="531" width="10.7666666666667" style="60" customWidth="1"/>
    <col min="532" max="532" width="8.76666666666667" style="60" customWidth="1"/>
    <col min="533" max="768" width="8.66666666666667" style="60"/>
    <col min="769" max="769" width="5.10833333333333" style="60" customWidth="1"/>
    <col min="770" max="770" width="4.10833333333333" style="60" customWidth="1"/>
    <col min="771" max="771" width="7.33333333333333" style="60" customWidth="1"/>
    <col min="772" max="772" width="20.3333333333333" style="60" customWidth="1"/>
    <col min="773" max="773" width="13.2166666666667" style="60" customWidth="1"/>
    <col min="774" max="784" width="9.66666666666667" style="60" customWidth="1"/>
    <col min="785" max="785" width="11.7666666666667" style="60" customWidth="1"/>
    <col min="786" max="786" width="11.3333333333333" style="60" customWidth="1"/>
    <col min="787" max="787" width="10.7666666666667" style="60" customWidth="1"/>
    <col min="788" max="788" width="8.76666666666667" style="60" customWidth="1"/>
    <col min="789" max="1024" width="8.66666666666667" style="60"/>
    <col min="1025" max="1025" width="5.10833333333333" style="60" customWidth="1"/>
    <col min="1026" max="1026" width="4.10833333333333" style="60" customWidth="1"/>
    <col min="1027" max="1027" width="7.33333333333333" style="60" customWidth="1"/>
    <col min="1028" max="1028" width="20.3333333333333" style="60" customWidth="1"/>
    <col min="1029" max="1029" width="13.2166666666667" style="60" customWidth="1"/>
    <col min="1030" max="1040" width="9.66666666666667" style="60" customWidth="1"/>
    <col min="1041" max="1041" width="11.7666666666667" style="60" customWidth="1"/>
    <col min="1042" max="1042" width="11.3333333333333" style="60" customWidth="1"/>
    <col min="1043" max="1043" width="10.7666666666667" style="60" customWidth="1"/>
    <col min="1044" max="1044" width="8.76666666666667" style="60" customWidth="1"/>
    <col min="1045" max="1280" width="8.66666666666667" style="60"/>
    <col min="1281" max="1281" width="5.10833333333333" style="60" customWidth="1"/>
    <col min="1282" max="1282" width="4.10833333333333" style="60" customWidth="1"/>
    <col min="1283" max="1283" width="7.33333333333333" style="60" customWidth="1"/>
    <col min="1284" max="1284" width="20.3333333333333" style="60" customWidth="1"/>
    <col min="1285" max="1285" width="13.2166666666667" style="60" customWidth="1"/>
    <col min="1286" max="1296" width="9.66666666666667" style="60" customWidth="1"/>
    <col min="1297" max="1297" width="11.7666666666667" style="60" customWidth="1"/>
    <col min="1298" max="1298" width="11.3333333333333" style="60" customWidth="1"/>
    <col min="1299" max="1299" width="10.7666666666667" style="60" customWidth="1"/>
    <col min="1300" max="1300" width="8.76666666666667" style="60" customWidth="1"/>
    <col min="1301" max="1536" width="8.66666666666667" style="60"/>
    <col min="1537" max="1537" width="5.10833333333333" style="60" customWidth="1"/>
    <col min="1538" max="1538" width="4.10833333333333" style="60" customWidth="1"/>
    <col min="1539" max="1539" width="7.33333333333333" style="60" customWidth="1"/>
    <col min="1540" max="1540" width="20.3333333333333" style="60" customWidth="1"/>
    <col min="1541" max="1541" width="13.2166666666667" style="60" customWidth="1"/>
    <col min="1542" max="1552" width="9.66666666666667" style="60" customWidth="1"/>
    <col min="1553" max="1553" width="11.7666666666667" style="60" customWidth="1"/>
    <col min="1554" max="1554" width="11.3333333333333" style="60" customWidth="1"/>
    <col min="1555" max="1555" width="10.7666666666667" style="60" customWidth="1"/>
    <col min="1556" max="1556" width="8.76666666666667" style="60" customWidth="1"/>
    <col min="1557" max="1792" width="8.66666666666667" style="60"/>
    <col min="1793" max="1793" width="5.10833333333333" style="60" customWidth="1"/>
    <col min="1794" max="1794" width="4.10833333333333" style="60" customWidth="1"/>
    <col min="1795" max="1795" width="7.33333333333333" style="60" customWidth="1"/>
    <col min="1796" max="1796" width="20.3333333333333" style="60" customWidth="1"/>
    <col min="1797" max="1797" width="13.2166666666667" style="60" customWidth="1"/>
    <col min="1798" max="1808" width="9.66666666666667" style="60" customWidth="1"/>
    <col min="1809" max="1809" width="11.7666666666667" style="60" customWidth="1"/>
    <col min="1810" max="1810" width="11.3333333333333" style="60" customWidth="1"/>
    <col min="1811" max="1811" width="10.7666666666667" style="60" customWidth="1"/>
    <col min="1812" max="1812" width="8.76666666666667" style="60" customWidth="1"/>
    <col min="1813" max="2048" width="8.66666666666667" style="60"/>
    <col min="2049" max="2049" width="5.10833333333333" style="60" customWidth="1"/>
    <col min="2050" max="2050" width="4.10833333333333" style="60" customWidth="1"/>
    <col min="2051" max="2051" width="7.33333333333333" style="60" customWidth="1"/>
    <col min="2052" max="2052" width="20.3333333333333" style="60" customWidth="1"/>
    <col min="2053" max="2053" width="13.2166666666667" style="60" customWidth="1"/>
    <col min="2054" max="2064" width="9.66666666666667" style="60" customWidth="1"/>
    <col min="2065" max="2065" width="11.7666666666667" style="60" customWidth="1"/>
    <col min="2066" max="2066" width="11.3333333333333" style="60" customWidth="1"/>
    <col min="2067" max="2067" width="10.7666666666667" style="60" customWidth="1"/>
    <col min="2068" max="2068" width="8.76666666666667" style="60" customWidth="1"/>
    <col min="2069" max="2304" width="8.66666666666667" style="60"/>
    <col min="2305" max="2305" width="5.10833333333333" style="60" customWidth="1"/>
    <col min="2306" max="2306" width="4.10833333333333" style="60" customWidth="1"/>
    <col min="2307" max="2307" width="7.33333333333333" style="60" customWidth="1"/>
    <col min="2308" max="2308" width="20.3333333333333" style="60" customWidth="1"/>
    <col min="2309" max="2309" width="13.2166666666667" style="60" customWidth="1"/>
    <col min="2310" max="2320" width="9.66666666666667" style="60" customWidth="1"/>
    <col min="2321" max="2321" width="11.7666666666667" style="60" customWidth="1"/>
    <col min="2322" max="2322" width="11.3333333333333" style="60" customWidth="1"/>
    <col min="2323" max="2323" width="10.7666666666667" style="60" customWidth="1"/>
    <col min="2324" max="2324" width="8.76666666666667" style="60" customWidth="1"/>
    <col min="2325" max="2560" width="8.66666666666667" style="60"/>
    <col min="2561" max="2561" width="5.10833333333333" style="60" customWidth="1"/>
    <col min="2562" max="2562" width="4.10833333333333" style="60" customWidth="1"/>
    <col min="2563" max="2563" width="7.33333333333333" style="60" customWidth="1"/>
    <col min="2564" max="2564" width="20.3333333333333" style="60" customWidth="1"/>
    <col min="2565" max="2565" width="13.2166666666667" style="60" customWidth="1"/>
    <col min="2566" max="2576" width="9.66666666666667" style="60" customWidth="1"/>
    <col min="2577" max="2577" width="11.7666666666667" style="60" customWidth="1"/>
    <col min="2578" max="2578" width="11.3333333333333" style="60" customWidth="1"/>
    <col min="2579" max="2579" width="10.7666666666667" style="60" customWidth="1"/>
    <col min="2580" max="2580" width="8.76666666666667" style="60" customWidth="1"/>
    <col min="2581" max="2816" width="8.66666666666667" style="60"/>
    <col min="2817" max="2817" width="5.10833333333333" style="60" customWidth="1"/>
    <col min="2818" max="2818" width="4.10833333333333" style="60" customWidth="1"/>
    <col min="2819" max="2819" width="7.33333333333333" style="60" customWidth="1"/>
    <col min="2820" max="2820" width="20.3333333333333" style="60" customWidth="1"/>
    <col min="2821" max="2821" width="13.2166666666667" style="60" customWidth="1"/>
    <col min="2822" max="2832" width="9.66666666666667" style="60" customWidth="1"/>
    <col min="2833" max="2833" width="11.7666666666667" style="60" customWidth="1"/>
    <col min="2834" max="2834" width="11.3333333333333" style="60" customWidth="1"/>
    <col min="2835" max="2835" width="10.7666666666667" style="60" customWidth="1"/>
    <col min="2836" max="2836" width="8.76666666666667" style="60" customWidth="1"/>
    <col min="2837" max="3072" width="8.66666666666667" style="60"/>
    <col min="3073" max="3073" width="5.10833333333333" style="60" customWidth="1"/>
    <col min="3074" max="3074" width="4.10833333333333" style="60" customWidth="1"/>
    <col min="3075" max="3075" width="7.33333333333333" style="60" customWidth="1"/>
    <col min="3076" max="3076" width="20.3333333333333" style="60" customWidth="1"/>
    <col min="3077" max="3077" width="13.2166666666667" style="60" customWidth="1"/>
    <col min="3078" max="3088" width="9.66666666666667" style="60" customWidth="1"/>
    <col min="3089" max="3089" width="11.7666666666667" style="60" customWidth="1"/>
    <col min="3090" max="3090" width="11.3333333333333" style="60" customWidth="1"/>
    <col min="3091" max="3091" width="10.7666666666667" style="60" customWidth="1"/>
    <col min="3092" max="3092" width="8.76666666666667" style="60" customWidth="1"/>
    <col min="3093" max="3328" width="8.66666666666667" style="60"/>
    <col min="3329" max="3329" width="5.10833333333333" style="60" customWidth="1"/>
    <col min="3330" max="3330" width="4.10833333333333" style="60" customWidth="1"/>
    <col min="3331" max="3331" width="7.33333333333333" style="60" customWidth="1"/>
    <col min="3332" max="3332" width="20.3333333333333" style="60" customWidth="1"/>
    <col min="3333" max="3333" width="13.2166666666667" style="60" customWidth="1"/>
    <col min="3334" max="3344" width="9.66666666666667" style="60" customWidth="1"/>
    <col min="3345" max="3345" width="11.7666666666667" style="60" customWidth="1"/>
    <col min="3346" max="3346" width="11.3333333333333" style="60" customWidth="1"/>
    <col min="3347" max="3347" width="10.7666666666667" style="60" customWidth="1"/>
    <col min="3348" max="3348" width="8.76666666666667" style="60" customWidth="1"/>
    <col min="3349" max="3584" width="8.66666666666667" style="60"/>
    <col min="3585" max="3585" width="5.10833333333333" style="60" customWidth="1"/>
    <col min="3586" max="3586" width="4.10833333333333" style="60" customWidth="1"/>
    <col min="3587" max="3587" width="7.33333333333333" style="60" customWidth="1"/>
    <col min="3588" max="3588" width="20.3333333333333" style="60" customWidth="1"/>
    <col min="3589" max="3589" width="13.2166666666667" style="60" customWidth="1"/>
    <col min="3590" max="3600" width="9.66666666666667" style="60" customWidth="1"/>
    <col min="3601" max="3601" width="11.7666666666667" style="60" customWidth="1"/>
    <col min="3602" max="3602" width="11.3333333333333" style="60" customWidth="1"/>
    <col min="3603" max="3603" width="10.7666666666667" style="60" customWidth="1"/>
    <col min="3604" max="3604" width="8.76666666666667" style="60" customWidth="1"/>
    <col min="3605" max="3840" width="8.66666666666667" style="60"/>
    <col min="3841" max="3841" width="5.10833333333333" style="60" customWidth="1"/>
    <col min="3842" max="3842" width="4.10833333333333" style="60" customWidth="1"/>
    <col min="3843" max="3843" width="7.33333333333333" style="60" customWidth="1"/>
    <col min="3844" max="3844" width="20.3333333333333" style="60" customWidth="1"/>
    <col min="3845" max="3845" width="13.2166666666667" style="60" customWidth="1"/>
    <col min="3846" max="3856" width="9.66666666666667" style="60" customWidth="1"/>
    <col min="3857" max="3857" width="11.7666666666667" style="60" customWidth="1"/>
    <col min="3858" max="3858" width="11.3333333333333" style="60" customWidth="1"/>
    <col min="3859" max="3859" width="10.7666666666667" style="60" customWidth="1"/>
    <col min="3860" max="3860" width="8.76666666666667" style="60" customWidth="1"/>
    <col min="3861" max="4096" width="8.66666666666667" style="60"/>
    <col min="4097" max="4097" width="5.10833333333333" style="60" customWidth="1"/>
    <col min="4098" max="4098" width="4.10833333333333" style="60" customWidth="1"/>
    <col min="4099" max="4099" width="7.33333333333333" style="60" customWidth="1"/>
    <col min="4100" max="4100" width="20.3333333333333" style="60" customWidth="1"/>
    <col min="4101" max="4101" width="13.2166666666667" style="60" customWidth="1"/>
    <col min="4102" max="4112" width="9.66666666666667" style="60" customWidth="1"/>
    <col min="4113" max="4113" width="11.7666666666667" style="60" customWidth="1"/>
    <col min="4114" max="4114" width="11.3333333333333" style="60" customWidth="1"/>
    <col min="4115" max="4115" width="10.7666666666667" style="60" customWidth="1"/>
    <col min="4116" max="4116" width="8.76666666666667" style="60" customWidth="1"/>
    <col min="4117" max="4352" width="8.66666666666667" style="60"/>
    <col min="4353" max="4353" width="5.10833333333333" style="60" customWidth="1"/>
    <col min="4354" max="4354" width="4.10833333333333" style="60" customWidth="1"/>
    <col min="4355" max="4355" width="7.33333333333333" style="60" customWidth="1"/>
    <col min="4356" max="4356" width="20.3333333333333" style="60" customWidth="1"/>
    <col min="4357" max="4357" width="13.2166666666667" style="60" customWidth="1"/>
    <col min="4358" max="4368" width="9.66666666666667" style="60" customWidth="1"/>
    <col min="4369" max="4369" width="11.7666666666667" style="60" customWidth="1"/>
    <col min="4370" max="4370" width="11.3333333333333" style="60" customWidth="1"/>
    <col min="4371" max="4371" width="10.7666666666667" style="60" customWidth="1"/>
    <col min="4372" max="4372" width="8.76666666666667" style="60" customWidth="1"/>
    <col min="4373" max="4608" width="8.66666666666667" style="60"/>
    <col min="4609" max="4609" width="5.10833333333333" style="60" customWidth="1"/>
    <col min="4610" max="4610" width="4.10833333333333" style="60" customWidth="1"/>
    <col min="4611" max="4611" width="7.33333333333333" style="60" customWidth="1"/>
    <col min="4612" max="4612" width="20.3333333333333" style="60" customWidth="1"/>
    <col min="4613" max="4613" width="13.2166666666667" style="60" customWidth="1"/>
    <col min="4614" max="4624" width="9.66666666666667" style="60" customWidth="1"/>
    <col min="4625" max="4625" width="11.7666666666667" style="60" customWidth="1"/>
    <col min="4626" max="4626" width="11.3333333333333" style="60" customWidth="1"/>
    <col min="4627" max="4627" width="10.7666666666667" style="60" customWidth="1"/>
    <col min="4628" max="4628" width="8.76666666666667" style="60" customWidth="1"/>
    <col min="4629" max="4864" width="8.66666666666667" style="60"/>
    <col min="4865" max="4865" width="5.10833333333333" style="60" customWidth="1"/>
    <col min="4866" max="4866" width="4.10833333333333" style="60" customWidth="1"/>
    <col min="4867" max="4867" width="7.33333333333333" style="60" customWidth="1"/>
    <col min="4868" max="4868" width="20.3333333333333" style="60" customWidth="1"/>
    <col min="4869" max="4869" width="13.2166666666667" style="60" customWidth="1"/>
    <col min="4870" max="4880" width="9.66666666666667" style="60" customWidth="1"/>
    <col min="4881" max="4881" width="11.7666666666667" style="60" customWidth="1"/>
    <col min="4882" max="4882" width="11.3333333333333" style="60" customWidth="1"/>
    <col min="4883" max="4883" width="10.7666666666667" style="60" customWidth="1"/>
    <col min="4884" max="4884" width="8.76666666666667" style="60" customWidth="1"/>
    <col min="4885" max="5120" width="8.66666666666667" style="60"/>
    <col min="5121" max="5121" width="5.10833333333333" style="60" customWidth="1"/>
    <col min="5122" max="5122" width="4.10833333333333" style="60" customWidth="1"/>
    <col min="5123" max="5123" width="7.33333333333333" style="60" customWidth="1"/>
    <col min="5124" max="5124" width="20.3333333333333" style="60" customWidth="1"/>
    <col min="5125" max="5125" width="13.2166666666667" style="60" customWidth="1"/>
    <col min="5126" max="5136" width="9.66666666666667" style="60" customWidth="1"/>
    <col min="5137" max="5137" width="11.7666666666667" style="60" customWidth="1"/>
    <col min="5138" max="5138" width="11.3333333333333" style="60" customWidth="1"/>
    <col min="5139" max="5139" width="10.7666666666667" style="60" customWidth="1"/>
    <col min="5140" max="5140" width="8.76666666666667" style="60" customWidth="1"/>
    <col min="5141" max="5376" width="8.66666666666667" style="60"/>
    <col min="5377" max="5377" width="5.10833333333333" style="60" customWidth="1"/>
    <col min="5378" max="5378" width="4.10833333333333" style="60" customWidth="1"/>
    <col min="5379" max="5379" width="7.33333333333333" style="60" customWidth="1"/>
    <col min="5380" max="5380" width="20.3333333333333" style="60" customWidth="1"/>
    <col min="5381" max="5381" width="13.2166666666667" style="60" customWidth="1"/>
    <col min="5382" max="5392" width="9.66666666666667" style="60" customWidth="1"/>
    <col min="5393" max="5393" width="11.7666666666667" style="60" customWidth="1"/>
    <col min="5394" max="5394" width="11.3333333333333" style="60" customWidth="1"/>
    <col min="5395" max="5395" width="10.7666666666667" style="60" customWidth="1"/>
    <col min="5396" max="5396" width="8.76666666666667" style="60" customWidth="1"/>
    <col min="5397" max="5632" width="8.66666666666667" style="60"/>
    <col min="5633" max="5633" width="5.10833333333333" style="60" customWidth="1"/>
    <col min="5634" max="5634" width="4.10833333333333" style="60" customWidth="1"/>
    <col min="5635" max="5635" width="7.33333333333333" style="60" customWidth="1"/>
    <col min="5636" max="5636" width="20.3333333333333" style="60" customWidth="1"/>
    <col min="5637" max="5637" width="13.2166666666667" style="60" customWidth="1"/>
    <col min="5638" max="5648" width="9.66666666666667" style="60" customWidth="1"/>
    <col min="5649" max="5649" width="11.7666666666667" style="60" customWidth="1"/>
    <col min="5650" max="5650" width="11.3333333333333" style="60" customWidth="1"/>
    <col min="5651" max="5651" width="10.7666666666667" style="60" customWidth="1"/>
    <col min="5652" max="5652" width="8.76666666666667" style="60" customWidth="1"/>
    <col min="5653" max="5888" width="8.66666666666667" style="60"/>
    <col min="5889" max="5889" width="5.10833333333333" style="60" customWidth="1"/>
    <col min="5890" max="5890" width="4.10833333333333" style="60" customWidth="1"/>
    <col min="5891" max="5891" width="7.33333333333333" style="60" customWidth="1"/>
    <col min="5892" max="5892" width="20.3333333333333" style="60" customWidth="1"/>
    <col min="5893" max="5893" width="13.2166666666667" style="60" customWidth="1"/>
    <col min="5894" max="5904" width="9.66666666666667" style="60" customWidth="1"/>
    <col min="5905" max="5905" width="11.7666666666667" style="60" customWidth="1"/>
    <col min="5906" max="5906" width="11.3333333333333" style="60" customWidth="1"/>
    <col min="5907" max="5907" width="10.7666666666667" style="60" customWidth="1"/>
    <col min="5908" max="5908" width="8.76666666666667" style="60" customWidth="1"/>
    <col min="5909" max="6144" width="8.66666666666667" style="60"/>
    <col min="6145" max="6145" width="5.10833333333333" style="60" customWidth="1"/>
    <col min="6146" max="6146" width="4.10833333333333" style="60" customWidth="1"/>
    <col min="6147" max="6147" width="7.33333333333333" style="60" customWidth="1"/>
    <col min="6148" max="6148" width="20.3333333333333" style="60" customWidth="1"/>
    <col min="6149" max="6149" width="13.2166666666667" style="60" customWidth="1"/>
    <col min="6150" max="6160" width="9.66666666666667" style="60" customWidth="1"/>
    <col min="6161" max="6161" width="11.7666666666667" style="60" customWidth="1"/>
    <col min="6162" max="6162" width="11.3333333333333" style="60" customWidth="1"/>
    <col min="6163" max="6163" width="10.7666666666667" style="60" customWidth="1"/>
    <col min="6164" max="6164" width="8.76666666666667" style="60" customWidth="1"/>
    <col min="6165" max="6400" width="8.66666666666667" style="60"/>
    <col min="6401" max="6401" width="5.10833333333333" style="60" customWidth="1"/>
    <col min="6402" max="6402" width="4.10833333333333" style="60" customWidth="1"/>
    <col min="6403" max="6403" width="7.33333333333333" style="60" customWidth="1"/>
    <col min="6404" max="6404" width="20.3333333333333" style="60" customWidth="1"/>
    <col min="6405" max="6405" width="13.2166666666667" style="60" customWidth="1"/>
    <col min="6406" max="6416" width="9.66666666666667" style="60" customWidth="1"/>
    <col min="6417" max="6417" width="11.7666666666667" style="60" customWidth="1"/>
    <col min="6418" max="6418" width="11.3333333333333" style="60" customWidth="1"/>
    <col min="6419" max="6419" width="10.7666666666667" style="60" customWidth="1"/>
    <col min="6420" max="6420" width="8.76666666666667" style="60" customWidth="1"/>
    <col min="6421" max="6656" width="8.66666666666667" style="60"/>
    <col min="6657" max="6657" width="5.10833333333333" style="60" customWidth="1"/>
    <col min="6658" max="6658" width="4.10833333333333" style="60" customWidth="1"/>
    <col min="6659" max="6659" width="7.33333333333333" style="60" customWidth="1"/>
    <col min="6660" max="6660" width="20.3333333333333" style="60" customWidth="1"/>
    <col min="6661" max="6661" width="13.2166666666667" style="60" customWidth="1"/>
    <col min="6662" max="6672" width="9.66666666666667" style="60" customWidth="1"/>
    <col min="6673" max="6673" width="11.7666666666667" style="60" customWidth="1"/>
    <col min="6674" max="6674" width="11.3333333333333" style="60" customWidth="1"/>
    <col min="6675" max="6675" width="10.7666666666667" style="60" customWidth="1"/>
    <col min="6676" max="6676" width="8.76666666666667" style="60" customWidth="1"/>
    <col min="6677" max="6912" width="8.66666666666667" style="60"/>
    <col min="6913" max="6913" width="5.10833333333333" style="60" customWidth="1"/>
    <col min="6914" max="6914" width="4.10833333333333" style="60" customWidth="1"/>
    <col min="6915" max="6915" width="7.33333333333333" style="60" customWidth="1"/>
    <col min="6916" max="6916" width="20.3333333333333" style="60" customWidth="1"/>
    <col min="6917" max="6917" width="13.2166666666667" style="60" customWidth="1"/>
    <col min="6918" max="6928" width="9.66666666666667" style="60" customWidth="1"/>
    <col min="6929" max="6929" width="11.7666666666667" style="60" customWidth="1"/>
    <col min="6930" max="6930" width="11.3333333333333" style="60" customWidth="1"/>
    <col min="6931" max="6931" width="10.7666666666667" style="60" customWidth="1"/>
    <col min="6932" max="6932" width="8.76666666666667" style="60" customWidth="1"/>
    <col min="6933" max="7168" width="8.66666666666667" style="60"/>
    <col min="7169" max="7169" width="5.10833333333333" style="60" customWidth="1"/>
    <col min="7170" max="7170" width="4.10833333333333" style="60" customWidth="1"/>
    <col min="7171" max="7171" width="7.33333333333333" style="60" customWidth="1"/>
    <col min="7172" max="7172" width="20.3333333333333" style="60" customWidth="1"/>
    <col min="7173" max="7173" width="13.2166666666667" style="60" customWidth="1"/>
    <col min="7174" max="7184" width="9.66666666666667" style="60" customWidth="1"/>
    <col min="7185" max="7185" width="11.7666666666667" style="60" customWidth="1"/>
    <col min="7186" max="7186" width="11.3333333333333" style="60" customWidth="1"/>
    <col min="7187" max="7187" width="10.7666666666667" style="60" customWidth="1"/>
    <col min="7188" max="7188" width="8.76666666666667" style="60" customWidth="1"/>
    <col min="7189" max="7424" width="8.66666666666667" style="60"/>
    <col min="7425" max="7425" width="5.10833333333333" style="60" customWidth="1"/>
    <col min="7426" max="7426" width="4.10833333333333" style="60" customWidth="1"/>
    <col min="7427" max="7427" width="7.33333333333333" style="60" customWidth="1"/>
    <col min="7428" max="7428" width="20.3333333333333" style="60" customWidth="1"/>
    <col min="7429" max="7429" width="13.2166666666667" style="60" customWidth="1"/>
    <col min="7430" max="7440" width="9.66666666666667" style="60" customWidth="1"/>
    <col min="7441" max="7441" width="11.7666666666667" style="60" customWidth="1"/>
    <col min="7442" max="7442" width="11.3333333333333" style="60" customWidth="1"/>
    <col min="7443" max="7443" width="10.7666666666667" style="60" customWidth="1"/>
    <col min="7444" max="7444" width="8.76666666666667" style="60" customWidth="1"/>
    <col min="7445" max="7680" width="8.66666666666667" style="60"/>
    <col min="7681" max="7681" width="5.10833333333333" style="60" customWidth="1"/>
    <col min="7682" max="7682" width="4.10833333333333" style="60" customWidth="1"/>
    <col min="7683" max="7683" width="7.33333333333333" style="60" customWidth="1"/>
    <col min="7684" max="7684" width="20.3333333333333" style="60" customWidth="1"/>
    <col min="7685" max="7685" width="13.2166666666667" style="60" customWidth="1"/>
    <col min="7686" max="7696" width="9.66666666666667" style="60" customWidth="1"/>
    <col min="7697" max="7697" width="11.7666666666667" style="60" customWidth="1"/>
    <col min="7698" max="7698" width="11.3333333333333" style="60" customWidth="1"/>
    <col min="7699" max="7699" width="10.7666666666667" style="60" customWidth="1"/>
    <col min="7700" max="7700" width="8.76666666666667" style="60" customWidth="1"/>
    <col min="7701" max="7936" width="8.66666666666667" style="60"/>
    <col min="7937" max="7937" width="5.10833333333333" style="60" customWidth="1"/>
    <col min="7938" max="7938" width="4.10833333333333" style="60" customWidth="1"/>
    <col min="7939" max="7939" width="7.33333333333333" style="60" customWidth="1"/>
    <col min="7940" max="7940" width="20.3333333333333" style="60" customWidth="1"/>
    <col min="7941" max="7941" width="13.2166666666667" style="60" customWidth="1"/>
    <col min="7942" max="7952" width="9.66666666666667" style="60" customWidth="1"/>
    <col min="7953" max="7953" width="11.7666666666667" style="60" customWidth="1"/>
    <col min="7954" max="7954" width="11.3333333333333" style="60" customWidth="1"/>
    <col min="7955" max="7955" width="10.7666666666667" style="60" customWidth="1"/>
    <col min="7956" max="7956" width="8.76666666666667" style="60" customWidth="1"/>
    <col min="7957" max="8192" width="8.66666666666667" style="60"/>
    <col min="8193" max="8193" width="5.10833333333333" style="60" customWidth="1"/>
    <col min="8194" max="8194" width="4.10833333333333" style="60" customWidth="1"/>
    <col min="8195" max="8195" width="7.33333333333333" style="60" customWidth="1"/>
    <col min="8196" max="8196" width="20.3333333333333" style="60" customWidth="1"/>
    <col min="8197" max="8197" width="13.2166666666667" style="60" customWidth="1"/>
    <col min="8198" max="8208" width="9.66666666666667" style="60" customWidth="1"/>
    <col min="8209" max="8209" width="11.7666666666667" style="60" customWidth="1"/>
    <col min="8210" max="8210" width="11.3333333333333" style="60" customWidth="1"/>
    <col min="8211" max="8211" width="10.7666666666667" style="60" customWidth="1"/>
    <col min="8212" max="8212" width="8.76666666666667" style="60" customWidth="1"/>
    <col min="8213" max="8448" width="8.66666666666667" style="60"/>
    <col min="8449" max="8449" width="5.10833333333333" style="60" customWidth="1"/>
    <col min="8450" max="8450" width="4.10833333333333" style="60" customWidth="1"/>
    <col min="8451" max="8451" width="7.33333333333333" style="60" customWidth="1"/>
    <col min="8452" max="8452" width="20.3333333333333" style="60" customWidth="1"/>
    <col min="8453" max="8453" width="13.2166666666667" style="60" customWidth="1"/>
    <col min="8454" max="8464" width="9.66666666666667" style="60" customWidth="1"/>
    <col min="8465" max="8465" width="11.7666666666667" style="60" customWidth="1"/>
    <col min="8466" max="8466" width="11.3333333333333" style="60" customWidth="1"/>
    <col min="8467" max="8467" width="10.7666666666667" style="60" customWidth="1"/>
    <col min="8468" max="8468" width="8.76666666666667" style="60" customWidth="1"/>
    <col min="8469" max="8704" width="8.66666666666667" style="60"/>
    <col min="8705" max="8705" width="5.10833333333333" style="60" customWidth="1"/>
    <col min="8706" max="8706" width="4.10833333333333" style="60" customWidth="1"/>
    <col min="8707" max="8707" width="7.33333333333333" style="60" customWidth="1"/>
    <col min="8708" max="8708" width="20.3333333333333" style="60" customWidth="1"/>
    <col min="8709" max="8709" width="13.2166666666667" style="60" customWidth="1"/>
    <col min="8710" max="8720" width="9.66666666666667" style="60" customWidth="1"/>
    <col min="8721" max="8721" width="11.7666666666667" style="60" customWidth="1"/>
    <col min="8722" max="8722" width="11.3333333333333" style="60" customWidth="1"/>
    <col min="8723" max="8723" width="10.7666666666667" style="60" customWidth="1"/>
    <col min="8724" max="8724" width="8.76666666666667" style="60" customWidth="1"/>
    <col min="8725" max="8960" width="8.66666666666667" style="60"/>
    <col min="8961" max="8961" width="5.10833333333333" style="60" customWidth="1"/>
    <col min="8962" max="8962" width="4.10833333333333" style="60" customWidth="1"/>
    <col min="8963" max="8963" width="7.33333333333333" style="60" customWidth="1"/>
    <col min="8964" max="8964" width="20.3333333333333" style="60" customWidth="1"/>
    <col min="8965" max="8965" width="13.2166666666667" style="60" customWidth="1"/>
    <col min="8966" max="8976" width="9.66666666666667" style="60" customWidth="1"/>
    <col min="8977" max="8977" width="11.7666666666667" style="60" customWidth="1"/>
    <col min="8978" max="8978" width="11.3333333333333" style="60" customWidth="1"/>
    <col min="8979" max="8979" width="10.7666666666667" style="60" customWidth="1"/>
    <col min="8980" max="8980" width="8.76666666666667" style="60" customWidth="1"/>
    <col min="8981" max="9216" width="8.66666666666667" style="60"/>
    <col min="9217" max="9217" width="5.10833333333333" style="60" customWidth="1"/>
    <col min="9218" max="9218" width="4.10833333333333" style="60" customWidth="1"/>
    <col min="9219" max="9219" width="7.33333333333333" style="60" customWidth="1"/>
    <col min="9220" max="9220" width="20.3333333333333" style="60" customWidth="1"/>
    <col min="9221" max="9221" width="13.2166666666667" style="60" customWidth="1"/>
    <col min="9222" max="9232" width="9.66666666666667" style="60" customWidth="1"/>
    <col min="9233" max="9233" width="11.7666666666667" style="60" customWidth="1"/>
    <col min="9234" max="9234" width="11.3333333333333" style="60" customWidth="1"/>
    <col min="9235" max="9235" width="10.7666666666667" style="60" customWidth="1"/>
    <col min="9236" max="9236" width="8.76666666666667" style="60" customWidth="1"/>
    <col min="9237" max="9472" width="8.66666666666667" style="60"/>
    <col min="9473" max="9473" width="5.10833333333333" style="60" customWidth="1"/>
    <col min="9474" max="9474" width="4.10833333333333" style="60" customWidth="1"/>
    <col min="9475" max="9475" width="7.33333333333333" style="60" customWidth="1"/>
    <col min="9476" max="9476" width="20.3333333333333" style="60" customWidth="1"/>
    <col min="9477" max="9477" width="13.2166666666667" style="60" customWidth="1"/>
    <col min="9478" max="9488" width="9.66666666666667" style="60" customWidth="1"/>
    <col min="9489" max="9489" width="11.7666666666667" style="60" customWidth="1"/>
    <col min="9490" max="9490" width="11.3333333333333" style="60" customWidth="1"/>
    <col min="9491" max="9491" width="10.7666666666667" style="60" customWidth="1"/>
    <col min="9492" max="9492" width="8.76666666666667" style="60" customWidth="1"/>
    <col min="9493" max="9728" width="8.66666666666667" style="60"/>
    <col min="9729" max="9729" width="5.10833333333333" style="60" customWidth="1"/>
    <col min="9730" max="9730" width="4.10833333333333" style="60" customWidth="1"/>
    <col min="9731" max="9731" width="7.33333333333333" style="60" customWidth="1"/>
    <col min="9732" max="9732" width="20.3333333333333" style="60" customWidth="1"/>
    <col min="9733" max="9733" width="13.2166666666667" style="60" customWidth="1"/>
    <col min="9734" max="9744" width="9.66666666666667" style="60" customWidth="1"/>
    <col min="9745" max="9745" width="11.7666666666667" style="60" customWidth="1"/>
    <col min="9746" max="9746" width="11.3333333333333" style="60" customWidth="1"/>
    <col min="9747" max="9747" width="10.7666666666667" style="60" customWidth="1"/>
    <col min="9748" max="9748" width="8.76666666666667" style="60" customWidth="1"/>
    <col min="9749" max="9984" width="8.66666666666667" style="60"/>
    <col min="9985" max="9985" width="5.10833333333333" style="60" customWidth="1"/>
    <col min="9986" max="9986" width="4.10833333333333" style="60" customWidth="1"/>
    <col min="9987" max="9987" width="7.33333333333333" style="60" customWidth="1"/>
    <col min="9988" max="9988" width="20.3333333333333" style="60" customWidth="1"/>
    <col min="9989" max="9989" width="13.2166666666667" style="60" customWidth="1"/>
    <col min="9990" max="10000" width="9.66666666666667" style="60" customWidth="1"/>
    <col min="10001" max="10001" width="11.7666666666667" style="60" customWidth="1"/>
    <col min="10002" max="10002" width="11.3333333333333" style="60" customWidth="1"/>
    <col min="10003" max="10003" width="10.7666666666667" style="60" customWidth="1"/>
    <col min="10004" max="10004" width="8.76666666666667" style="60" customWidth="1"/>
    <col min="10005" max="10240" width="8.66666666666667" style="60"/>
    <col min="10241" max="10241" width="5.10833333333333" style="60" customWidth="1"/>
    <col min="10242" max="10242" width="4.10833333333333" style="60" customWidth="1"/>
    <col min="10243" max="10243" width="7.33333333333333" style="60" customWidth="1"/>
    <col min="10244" max="10244" width="20.3333333333333" style="60" customWidth="1"/>
    <col min="10245" max="10245" width="13.2166666666667" style="60" customWidth="1"/>
    <col min="10246" max="10256" width="9.66666666666667" style="60" customWidth="1"/>
    <col min="10257" max="10257" width="11.7666666666667" style="60" customWidth="1"/>
    <col min="10258" max="10258" width="11.3333333333333" style="60" customWidth="1"/>
    <col min="10259" max="10259" width="10.7666666666667" style="60" customWidth="1"/>
    <col min="10260" max="10260" width="8.76666666666667" style="60" customWidth="1"/>
    <col min="10261" max="10496" width="8.66666666666667" style="60"/>
    <col min="10497" max="10497" width="5.10833333333333" style="60" customWidth="1"/>
    <col min="10498" max="10498" width="4.10833333333333" style="60" customWidth="1"/>
    <col min="10499" max="10499" width="7.33333333333333" style="60" customWidth="1"/>
    <col min="10500" max="10500" width="20.3333333333333" style="60" customWidth="1"/>
    <col min="10501" max="10501" width="13.2166666666667" style="60" customWidth="1"/>
    <col min="10502" max="10512" width="9.66666666666667" style="60" customWidth="1"/>
    <col min="10513" max="10513" width="11.7666666666667" style="60" customWidth="1"/>
    <col min="10514" max="10514" width="11.3333333333333" style="60" customWidth="1"/>
    <col min="10515" max="10515" width="10.7666666666667" style="60" customWidth="1"/>
    <col min="10516" max="10516" width="8.76666666666667" style="60" customWidth="1"/>
    <col min="10517" max="10752" width="8.66666666666667" style="60"/>
    <col min="10753" max="10753" width="5.10833333333333" style="60" customWidth="1"/>
    <col min="10754" max="10754" width="4.10833333333333" style="60" customWidth="1"/>
    <col min="10755" max="10755" width="7.33333333333333" style="60" customWidth="1"/>
    <col min="10756" max="10756" width="20.3333333333333" style="60" customWidth="1"/>
    <col min="10757" max="10757" width="13.2166666666667" style="60" customWidth="1"/>
    <col min="10758" max="10768" width="9.66666666666667" style="60" customWidth="1"/>
    <col min="10769" max="10769" width="11.7666666666667" style="60" customWidth="1"/>
    <col min="10770" max="10770" width="11.3333333333333" style="60" customWidth="1"/>
    <col min="10771" max="10771" width="10.7666666666667" style="60" customWidth="1"/>
    <col min="10772" max="10772" width="8.76666666666667" style="60" customWidth="1"/>
    <col min="10773" max="11008" width="8.66666666666667" style="60"/>
    <col min="11009" max="11009" width="5.10833333333333" style="60" customWidth="1"/>
    <col min="11010" max="11010" width="4.10833333333333" style="60" customWidth="1"/>
    <col min="11011" max="11011" width="7.33333333333333" style="60" customWidth="1"/>
    <col min="11012" max="11012" width="20.3333333333333" style="60" customWidth="1"/>
    <col min="11013" max="11013" width="13.2166666666667" style="60" customWidth="1"/>
    <col min="11014" max="11024" width="9.66666666666667" style="60" customWidth="1"/>
    <col min="11025" max="11025" width="11.7666666666667" style="60" customWidth="1"/>
    <col min="11026" max="11026" width="11.3333333333333" style="60" customWidth="1"/>
    <col min="11027" max="11027" width="10.7666666666667" style="60" customWidth="1"/>
    <col min="11028" max="11028" width="8.76666666666667" style="60" customWidth="1"/>
    <col min="11029" max="11264" width="8.66666666666667" style="60"/>
    <col min="11265" max="11265" width="5.10833333333333" style="60" customWidth="1"/>
    <col min="11266" max="11266" width="4.10833333333333" style="60" customWidth="1"/>
    <col min="11267" max="11267" width="7.33333333333333" style="60" customWidth="1"/>
    <col min="11268" max="11268" width="20.3333333333333" style="60" customWidth="1"/>
    <col min="11269" max="11269" width="13.2166666666667" style="60" customWidth="1"/>
    <col min="11270" max="11280" width="9.66666666666667" style="60" customWidth="1"/>
    <col min="11281" max="11281" width="11.7666666666667" style="60" customWidth="1"/>
    <col min="11282" max="11282" width="11.3333333333333" style="60" customWidth="1"/>
    <col min="11283" max="11283" width="10.7666666666667" style="60" customWidth="1"/>
    <col min="11284" max="11284" width="8.76666666666667" style="60" customWidth="1"/>
    <col min="11285" max="11520" width="8.66666666666667" style="60"/>
    <col min="11521" max="11521" width="5.10833333333333" style="60" customWidth="1"/>
    <col min="11522" max="11522" width="4.10833333333333" style="60" customWidth="1"/>
    <col min="11523" max="11523" width="7.33333333333333" style="60" customWidth="1"/>
    <col min="11524" max="11524" width="20.3333333333333" style="60" customWidth="1"/>
    <col min="11525" max="11525" width="13.2166666666667" style="60" customWidth="1"/>
    <col min="11526" max="11536" width="9.66666666666667" style="60" customWidth="1"/>
    <col min="11537" max="11537" width="11.7666666666667" style="60" customWidth="1"/>
    <col min="11538" max="11538" width="11.3333333333333" style="60" customWidth="1"/>
    <col min="11539" max="11539" width="10.7666666666667" style="60" customWidth="1"/>
    <col min="11540" max="11540" width="8.76666666666667" style="60" customWidth="1"/>
    <col min="11541" max="11776" width="8.66666666666667" style="60"/>
    <col min="11777" max="11777" width="5.10833333333333" style="60" customWidth="1"/>
    <col min="11778" max="11778" width="4.10833333333333" style="60" customWidth="1"/>
    <col min="11779" max="11779" width="7.33333333333333" style="60" customWidth="1"/>
    <col min="11780" max="11780" width="20.3333333333333" style="60" customWidth="1"/>
    <col min="11781" max="11781" width="13.2166666666667" style="60" customWidth="1"/>
    <col min="11782" max="11792" width="9.66666666666667" style="60" customWidth="1"/>
    <col min="11793" max="11793" width="11.7666666666667" style="60" customWidth="1"/>
    <col min="11794" max="11794" width="11.3333333333333" style="60" customWidth="1"/>
    <col min="11795" max="11795" width="10.7666666666667" style="60" customWidth="1"/>
    <col min="11796" max="11796" width="8.76666666666667" style="60" customWidth="1"/>
    <col min="11797" max="12032" width="8.66666666666667" style="60"/>
    <col min="12033" max="12033" width="5.10833333333333" style="60" customWidth="1"/>
    <col min="12034" max="12034" width="4.10833333333333" style="60" customWidth="1"/>
    <col min="12035" max="12035" width="7.33333333333333" style="60" customWidth="1"/>
    <col min="12036" max="12036" width="20.3333333333333" style="60" customWidth="1"/>
    <col min="12037" max="12037" width="13.2166666666667" style="60" customWidth="1"/>
    <col min="12038" max="12048" width="9.66666666666667" style="60" customWidth="1"/>
    <col min="12049" max="12049" width="11.7666666666667" style="60" customWidth="1"/>
    <col min="12050" max="12050" width="11.3333333333333" style="60" customWidth="1"/>
    <col min="12051" max="12051" width="10.7666666666667" style="60" customWidth="1"/>
    <col min="12052" max="12052" width="8.76666666666667" style="60" customWidth="1"/>
    <col min="12053" max="12288" width="8.66666666666667" style="60"/>
    <col min="12289" max="12289" width="5.10833333333333" style="60" customWidth="1"/>
    <col min="12290" max="12290" width="4.10833333333333" style="60" customWidth="1"/>
    <col min="12291" max="12291" width="7.33333333333333" style="60" customWidth="1"/>
    <col min="12292" max="12292" width="20.3333333333333" style="60" customWidth="1"/>
    <col min="12293" max="12293" width="13.2166666666667" style="60" customWidth="1"/>
    <col min="12294" max="12304" width="9.66666666666667" style="60" customWidth="1"/>
    <col min="12305" max="12305" width="11.7666666666667" style="60" customWidth="1"/>
    <col min="12306" max="12306" width="11.3333333333333" style="60" customWidth="1"/>
    <col min="12307" max="12307" width="10.7666666666667" style="60" customWidth="1"/>
    <col min="12308" max="12308" width="8.76666666666667" style="60" customWidth="1"/>
    <col min="12309" max="12544" width="8.66666666666667" style="60"/>
    <col min="12545" max="12545" width="5.10833333333333" style="60" customWidth="1"/>
    <col min="12546" max="12546" width="4.10833333333333" style="60" customWidth="1"/>
    <col min="12547" max="12547" width="7.33333333333333" style="60" customWidth="1"/>
    <col min="12548" max="12548" width="20.3333333333333" style="60" customWidth="1"/>
    <col min="12549" max="12549" width="13.2166666666667" style="60" customWidth="1"/>
    <col min="12550" max="12560" width="9.66666666666667" style="60" customWidth="1"/>
    <col min="12561" max="12561" width="11.7666666666667" style="60" customWidth="1"/>
    <col min="12562" max="12562" width="11.3333333333333" style="60" customWidth="1"/>
    <col min="12563" max="12563" width="10.7666666666667" style="60" customWidth="1"/>
    <col min="12564" max="12564" width="8.76666666666667" style="60" customWidth="1"/>
    <col min="12565" max="12800" width="8.66666666666667" style="60"/>
    <col min="12801" max="12801" width="5.10833333333333" style="60" customWidth="1"/>
    <col min="12802" max="12802" width="4.10833333333333" style="60" customWidth="1"/>
    <col min="12803" max="12803" width="7.33333333333333" style="60" customWidth="1"/>
    <col min="12804" max="12804" width="20.3333333333333" style="60" customWidth="1"/>
    <col min="12805" max="12805" width="13.2166666666667" style="60" customWidth="1"/>
    <col min="12806" max="12816" width="9.66666666666667" style="60" customWidth="1"/>
    <col min="12817" max="12817" width="11.7666666666667" style="60" customWidth="1"/>
    <col min="12818" max="12818" width="11.3333333333333" style="60" customWidth="1"/>
    <col min="12819" max="12819" width="10.7666666666667" style="60" customWidth="1"/>
    <col min="12820" max="12820" width="8.76666666666667" style="60" customWidth="1"/>
    <col min="12821" max="13056" width="8.66666666666667" style="60"/>
    <col min="13057" max="13057" width="5.10833333333333" style="60" customWidth="1"/>
    <col min="13058" max="13058" width="4.10833333333333" style="60" customWidth="1"/>
    <col min="13059" max="13059" width="7.33333333333333" style="60" customWidth="1"/>
    <col min="13060" max="13060" width="20.3333333333333" style="60" customWidth="1"/>
    <col min="13061" max="13061" width="13.2166666666667" style="60" customWidth="1"/>
    <col min="13062" max="13072" width="9.66666666666667" style="60" customWidth="1"/>
    <col min="13073" max="13073" width="11.7666666666667" style="60" customWidth="1"/>
    <col min="13074" max="13074" width="11.3333333333333" style="60" customWidth="1"/>
    <col min="13075" max="13075" width="10.7666666666667" style="60" customWidth="1"/>
    <col min="13076" max="13076" width="8.76666666666667" style="60" customWidth="1"/>
    <col min="13077" max="13312" width="8.66666666666667" style="60"/>
    <col min="13313" max="13313" width="5.10833333333333" style="60" customWidth="1"/>
    <col min="13314" max="13314" width="4.10833333333333" style="60" customWidth="1"/>
    <col min="13315" max="13315" width="7.33333333333333" style="60" customWidth="1"/>
    <col min="13316" max="13316" width="20.3333333333333" style="60" customWidth="1"/>
    <col min="13317" max="13317" width="13.2166666666667" style="60" customWidth="1"/>
    <col min="13318" max="13328" width="9.66666666666667" style="60" customWidth="1"/>
    <col min="13329" max="13329" width="11.7666666666667" style="60" customWidth="1"/>
    <col min="13330" max="13330" width="11.3333333333333" style="60" customWidth="1"/>
    <col min="13331" max="13331" width="10.7666666666667" style="60" customWidth="1"/>
    <col min="13332" max="13332" width="8.76666666666667" style="60" customWidth="1"/>
    <col min="13333" max="13568" width="8.66666666666667" style="60"/>
    <col min="13569" max="13569" width="5.10833333333333" style="60" customWidth="1"/>
    <col min="13570" max="13570" width="4.10833333333333" style="60" customWidth="1"/>
    <col min="13571" max="13571" width="7.33333333333333" style="60" customWidth="1"/>
    <col min="13572" max="13572" width="20.3333333333333" style="60" customWidth="1"/>
    <col min="13573" max="13573" width="13.2166666666667" style="60" customWidth="1"/>
    <col min="13574" max="13584" width="9.66666666666667" style="60" customWidth="1"/>
    <col min="13585" max="13585" width="11.7666666666667" style="60" customWidth="1"/>
    <col min="13586" max="13586" width="11.3333333333333" style="60" customWidth="1"/>
    <col min="13587" max="13587" width="10.7666666666667" style="60" customWidth="1"/>
    <col min="13588" max="13588" width="8.76666666666667" style="60" customWidth="1"/>
    <col min="13589" max="13824" width="8.66666666666667" style="60"/>
    <col min="13825" max="13825" width="5.10833333333333" style="60" customWidth="1"/>
    <col min="13826" max="13826" width="4.10833333333333" style="60" customWidth="1"/>
    <col min="13827" max="13827" width="7.33333333333333" style="60" customWidth="1"/>
    <col min="13828" max="13828" width="20.3333333333333" style="60" customWidth="1"/>
    <col min="13829" max="13829" width="13.2166666666667" style="60" customWidth="1"/>
    <col min="13830" max="13840" width="9.66666666666667" style="60" customWidth="1"/>
    <col min="13841" max="13841" width="11.7666666666667" style="60" customWidth="1"/>
    <col min="13842" max="13842" width="11.3333333333333" style="60" customWidth="1"/>
    <col min="13843" max="13843" width="10.7666666666667" style="60" customWidth="1"/>
    <col min="13844" max="13844" width="8.76666666666667" style="60" customWidth="1"/>
    <col min="13845" max="14080" width="8.66666666666667" style="60"/>
    <col min="14081" max="14081" width="5.10833333333333" style="60" customWidth="1"/>
    <col min="14082" max="14082" width="4.10833333333333" style="60" customWidth="1"/>
    <col min="14083" max="14083" width="7.33333333333333" style="60" customWidth="1"/>
    <col min="14084" max="14084" width="20.3333333333333" style="60" customWidth="1"/>
    <col min="14085" max="14085" width="13.2166666666667" style="60" customWidth="1"/>
    <col min="14086" max="14096" width="9.66666666666667" style="60" customWidth="1"/>
    <col min="14097" max="14097" width="11.7666666666667" style="60" customWidth="1"/>
    <col min="14098" max="14098" width="11.3333333333333" style="60" customWidth="1"/>
    <col min="14099" max="14099" width="10.7666666666667" style="60" customWidth="1"/>
    <col min="14100" max="14100" width="8.76666666666667" style="60" customWidth="1"/>
    <col min="14101" max="14336" width="8.66666666666667" style="60"/>
    <col min="14337" max="14337" width="5.10833333333333" style="60" customWidth="1"/>
    <col min="14338" max="14338" width="4.10833333333333" style="60" customWidth="1"/>
    <col min="14339" max="14339" width="7.33333333333333" style="60" customWidth="1"/>
    <col min="14340" max="14340" width="20.3333333333333" style="60" customWidth="1"/>
    <col min="14341" max="14341" width="13.2166666666667" style="60" customWidth="1"/>
    <col min="14342" max="14352" width="9.66666666666667" style="60" customWidth="1"/>
    <col min="14353" max="14353" width="11.7666666666667" style="60" customWidth="1"/>
    <col min="14354" max="14354" width="11.3333333333333" style="60" customWidth="1"/>
    <col min="14355" max="14355" width="10.7666666666667" style="60" customWidth="1"/>
    <col min="14356" max="14356" width="8.76666666666667" style="60" customWidth="1"/>
    <col min="14357" max="14592" width="8.66666666666667" style="60"/>
    <col min="14593" max="14593" width="5.10833333333333" style="60" customWidth="1"/>
    <col min="14594" max="14594" width="4.10833333333333" style="60" customWidth="1"/>
    <col min="14595" max="14595" width="7.33333333333333" style="60" customWidth="1"/>
    <col min="14596" max="14596" width="20.3333333333333" style="60" customWidth="1"/>
    <col min="14597" max="14597" width="13.2166666666667" style="60" customWidth="1"/>
    <col min="14598" max="14608" width="9.66666666666667" style="60" customWidth="1"/>
    <col min="14609" max="14609" width="11.7666666666667" style="60" customWidth="1"/>
    <col min="14610" max="14610" width="11.3333333333333" style="60" customWidth="1"/>
    <col min="14611" max="14611" width="10.7666666666667" style="60" customWidth="1"/>
    <col min="14612" max="14612" width="8.76666666666667" style="60" customWidth="1"/>
    <col min="14613" max="14848" width="8.66666666666667" style="60"/>
    <col min="14849" max="14849" width="5.10833333333333" style="60" customWidth="1"/>
    <col min="14850" max="14850" width="4.10833333333333" style="60" customWidth="1"/>
    <col min="14851" max="14851" width="7.33333333333333" style="60" customWidth="1"/>
    <col min="14852" max="14852" width="20.3333333333333" style="60" customWidth="1"/>
    <col min="14853" max="14853" width="13.2166666666667" style="60" customWidth="1"/>
    <col min="14854" max="14864" width="9.66666666666667" style="60" customWidth="1"/>
    <col min="14865" max="14865" width="11.7666666666667" style="60" customWidth="1"/>
    <col min="14866" max="14866" width="11.3333333333333" style="60" customWidth="1"/>
    <col min="14867" max="14867" width="10.7666666666667" style="60" customWidth="1"/>
    <col min="14868" max="14868" width="8.76666666666667" style="60" customWidth="1"/>
    <col min="14869" max="15104" width="8.66666666666667" style="60"/>
    <col min="15105" max="15105" width="5.10833333333333" style="60" customWidth="1"/>
    <col min="15106" max="15106" width="4.10833333333333" style="60" customWidth="1"/>
    <col min="15107" max="15107" width="7.33333333333333" style="60" customWidth="1"/>
    <col min="15108" max="15108" width="20.3333333333333" style="60" customWidth="1"/>
    <col min="15109" max="15109" width="13.2166666666667" style="60" customWidth="1"/>
    <col min="15110" max="15120" width="9.66666666666667" style="60" customWidth="1"/>
    <col min="15121" max="15121" width="11.7666666666667" style="60" customWidth="1"/>
    <col min="15122" max="15122" width="11.3333333333333" style="60" customWidth="1"/>
    <col min="15123" max="15123" width="10.7666666666667" style="60" customWidth="1"/>
    <col min="15124" max="15124" width="8.76666666666667" style="60" customWidth="1"/>
    <col min="15125" max="15360" width="8.66666666666667" style="60"/>
    <col min="15361" max="15361" width="5.10833333333333" style="60" customWidth="1"/>
    <col min="15362" max="15362" width="4.10833333333333" style="60" customWidth="1"/>
    <col min="15363" max="15363" width="7.33333333333333" style="60" customWidth="1"/>
    <col min="15364" max="15364" width="20.3333333333333" style="60" customWidth="1"/>
    <col min="15365" max="15365" width="13.2166666666667" style="60" customWidth="1"/>
    <col min="15366" max="15376" width="9.66666666666667" style="60" customWidth="1"/>
    <col min="15377" max="15377" width="11.7666666666667" style="60" customWidth="1"/>
    <col min="15378" max="15378" width="11.3333333333333" style="60" customWidth="1"/>
    <col min="15379" max="15379" width="10.7666666666667" style="60" customWidth="1"/>
    <col min="15380" max="15380" width="8.76666666666667" style="60" customWidth="1"/>
    <col min="15381" max="15616" width="8.66666666666667" style="60"/>
    <col min="15617" max="15617" width="5.10833333333333" style="60" customWidth="1"/>
    <col min="15618" max="15618" width="4.10833333333333" style="60" customWidth="1"/>
    <col min="15619" max="15619" width="7.33333333333333" style="60" customWidth="1"/>
    <col min="15620" max="15620" width="20.3333333333333" style="60" customWidth="1"/>
    <col min="15621" max="15621" width="13.2166666666667" style="60" customWidth="1"/>
    <col min="15622" max="15632" width="9.66666666666667" style="60" customWidth="1"/>
    <col min="15633" max="15633" width="11.7666666666667" style="60" customWidth="1"/>
    <col min="15634" max="15634" width="11.3333333333333" style="60" customWidth="1"/>
    <col min="15635" max="15635" width="10.7666666666667" style="60" customWidth="1"/>
    <col min="15636" max="15636" width="8.76666666666667" style="60" customWidth="1"/>
    <col min="15637" max="15872" width="8.66666666666667" style="60"/>
    <col min="15873" max="15873" width="5.10833333333333" style="60" customWidth="1"/>
    <col min="15874" max="15874" width="4.10833333333333" style="60" customWidth="1"/>
    <col min="15875" max="15875" width="7.33333333333333" style="60" customWidth="1"/>
    <col min="15876" max="15876" width="20.3333333333333" style="60" customWidth="1"/>
    <col min="15877" max="15877" width="13.2166666666667" style="60" customWidth="1"/>
    <col min="15878" max="15888" width="9.66666666666667" style="60" customWidth="1"/>
    <col min="15889" max="15889" width="11.7666666666667" style="60" customWidth="1"/>
    <col min="15890" max="15890" width="11.3333333333333" style="60" customWidth="1"/>
    <col min="15891" max="15891" width="10.7666666666667" style="60" customWidth="1"/>
    <col min="15892" max="15892" width="8.76666666666667" style="60" customWidth="1"/>
    <col min="15893" max="16128" width="8.66666666666667" style="60"/>
    <col min="16129" max="16129" width="5.10833333333333" style="60" customWidth="1"/>
    <col min="16130" max="16130" width="4.10833333333333" style="60" customWidth="1"/>
    <col min="16131" max="16131" width="7.33333333333333" style="60" customWidth="1"/>
    <col min="16132" max="16132" width="20.3333333333333" style="60" customWidth="1"/>
    <col min="16133" max="16133" width="13.2166666666667" style="60" customWidth="1"/>
    <col min="16134" max="16144" width="9.66666666666667" style="60" customWidth="1"/>
    <col min="16145" max="16145" width="11.7666666666667" style="60" customWidth="1"/>
    <col min="16146" max="16146" width="11.3333333333333" style="60" customWidth="1"/>
    <col min="16147" max="16147" width="10.7666666666667" style="60" customWidth="1"/>
    <col min="16148" max="16148" width="8.76666666666667" style="60" customWidth="1"/>
    <col min="16149" max="16384" width="8.66666666666667" style="60"/>
  </cols>
  <sheetData>
    <row r="1" ht="29.4" customHeight="1" spans="1:18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="59" customFormat="1" ht="30.9" customHeight="1" spans="1:21">
      <c r="A2" s="1" t="s">
        <v>1</v>
      </c>
      <c r="B2" s="1" t="s">
        <v>2</v>
      </c>
      <c r="C2" s="1"/>
      <c r="D2" s="64" t="s">
        <v>3</v>
      </c>
      <c r="E2" s="1" t="s">
        <v>4</v>
      </c>
      <c r="F2" s="65" t="s">
        <v>5</v>
      </c>
      <c r="G2" s="65" t="s">
        <v>6</v>
      </c>
      <c r="H2" s="65" t="s">
        <v>7</v>
      </c>
      <c r="I2" s="65" t="s">
        <v>8</v>
      </c>
      <c r="J2" s="65" t="s">
        <v>9</v>
      </c>
      <c r="K2" s="65" t="s">
        <v>10</v>
      </c>
      <c r="L2" s="65" t="s">
        <v>11</v>
      </c>
      <c r="M2" s="65" t="s">
        <v>12</v>
      </c>
      <c r="N2" s="65" t="s">
        <v>13</v>
      </c>
      <c r="O2" s="65" t="s">
        <v>14</v>
      </c>
      <c r="P2" s="65" t="s">
        <v>15</v>
      </c>
      <c r="Q2" s="65" t="s">
        <v>16</v>
      </c>
      <c r="R2" s="65" t="s">
        <v>17</v>
      </c>
      <c r="S2" s="91"/>
      <c r="T2" s="91" t="s">
        <v>18</v>
      </c>
      <c r="U2" s="91"/>
    </row>
    <row r="3" customHeight="1" spans="1:23">
      <c r="A3" s="55">
        <v>1</v>
      </c>
      <c r="B3" s="66" t="s">
        <v>19</v>
      </c>
      <c r="C3" s="66"/>
      <c r="D3" s="67" t="s">
        <v>20</v>
      </c>
      <c r="E3" s="68" t="s">
        <v>21</v>
      </c>
      <c r="F3" s="89">
        <v>1566771</v>
      </c>
      <c r="G3" s="89">
        <v>1306146.14285714</v>
      </c>
      <c r="H3" s="89">
        <v>1313372</v>
      </c>
      <c r="I3" s="89">
        <v>1446001</v>
      </c>
      <c r="J3" s="89">
        <v>1121428</v>
      </c>
      <c r="K3" s="89">
        <v>1445057</v>
      </c>
      <c r="L3" s="89">
        <v>1636725</v>
      </c>
      <c r="M3" s="89">
        <v>1666565</v>
      </c>
      <c r="N3" s="89">
        <v>1751608</v>
      </c>
      <c r="O3" s="89">
        <v>1846346</v>
      </c>
      <c r="P3" s="89">
        <v>1963388.99999999</v>
      </c>
      <c r="Q3" s="89">
        <v>1749174.00000001</v>
      </c>
      <c r="R3" s="92">
        <f>SUM(F3:Q3)</f>
        <v>18812582.1428571</v>
      </c>
      <c r="S3" s="93">
        <v>0.1229</v>
      </c>
      <c r="T3" s="94">
        <f>R3*S3/1000</f>
        <v>2312.06634535714</v>
      </c>
      <c r="U3" s="95">
        <f t="shared" ref="U3:U8" si="0">T3/$T$8</f>
        <v>0.45555718744497</v>
      </c>
      <c r="V3" s="96"/>
      <c r="W3" s="96"/>
    </row>
    <row r="4" ht="15" spans="1:23">
      <c r="A4" s="55">
        <v>2</v>
      </c>
      <c r="B4" s="66"/>
      <c r="C4" s="66"/>
      <c r="D4" s="67" t="s">
        <v>22</v>
      </c>
      <c r="E4" s="70" t="s">
        <v>23</v>
      </c>
      <c r="F4" s="70">
        <v>4063.335</v>
      </c>
      <c r="G4" s="70">
        <v>2562.1428571429</v>
      </c>
      <c r="H4" s="70">
        <v>5035</v>
      </c>
      <c r="I4" s="70">
        <v>2374</v>
      </c>
      <c r="J4" s="70">
        <v>6649</v>
      </c>
      <c r="K4" s="70">
        <v>4852</v>
      </c>
      <c r="L4" s="70">
        <v>6044</v>
      </c>
      <c r="M4" s="70">
        <v>4943</v>
      </c>
      <c r="N4" s="70">
        <v>5470</v>
      </c>
      <c r="O4" s="70">
        <v>4757</v>
      </c>
      <c r="P4" s="70">
        <v>5585</v>
      </c>
      <c r="Q4" s="70">
        <v>4043</v>
      </c>
      <c r="R4" s="92">
        <f t="shared" ref="R4:R9" si="1">SUM(F4:Q4)</f>
        <v>56377.4778571429</v>
      </c>
      <c r="S4" s="93">
        <v>0.2571</v>
      </c>
      <c r="T4" s="94">
        <f>R4*S4/1000</f>
        <v>14.4946495570714</v>
      </c>
      <c r="U4" s="95">
        <f t="shared" si="0"/>
        <v>0.00285594822937487</v>
      </c>
      <c r="V4" s="96"/>
      <c r="W4" s="96"/>
    </row>
    <row r="5" ht="15" spans="1:23">
      <c r="A5" s="55">
        <v>3</v>
      </c>
      <c r="B5" s="66"/>
      <c r="C5" s="66"/>
      <c r="D5" s="67" t="s">
        <v>24</v>
      </c>
      <c r="E5" s="70" t="s">
        <v>25</v>
      </c>
      <c r="F5" s="70">
        <v>167302.30776</v>
      </c>
      <c r="G5" s="70">
        <v>157445.608771429</v>
      </c>
      <c r="H5" s="70">
        <v>152690.35988</v>
      </c>
      <c r="I5" s="70">
        <v>206517</v>
      </c>
      <c r="J5" s="70">
        <v>111940.204</v>
      </c>
      <c r="K5" s="70">
        <v>136059.84</v>
      </c>
      <c r="L5" s="70">
        <v>140648.6</v>
      </c>
      <c r="M5" s="70">
        <v>174018</v>
      </c>
      <c r="N5" s="70">
        <v>208832.2</v>
      </c>
      <c r="O5" s="70">
        <v>241698.4</v>
      </c>
      <c r="P5" s="70">
        <v>282963.2</v>
      </c>
      <c r="Q5" s="70">
        <v>283483.4</v>
      </c>
      <c r="R5" s="92">
        <f t="shared" si="1"/>
        <v>2263599.12041143</v>
      </c>
      <c r="S5" s="93">
        <v>1.2143</v>
      </c>
      <c r="T5" s="94">
        <f>R5*S5/1000</f>
        <v>2748.6884119156</v>
      </c>
      <c r="U5" s="95">
        <f t="shared" si="0"/>
        <v>0.541586864325655</v>
      </c>
      <c r="V5" s="96"/>
      <c r="W5" s="96"/>
    </row>
    <row r="6" ht="15" spans="1:23">
      <c r="A6" s="55">
        <v>4</v>
      </c>
      <c r="B6" s="66"/>
      <c r="C6" s="66"/>
      <c r="D6" s="67" t="s">
        <v>26</v>
      </c>
      <c r="E6" s="70" t="s">
        <v>25</v>
      </c>
      <c r="F6" s="70">
        <v>8363419</v>
      </c>
      <c r="G6" s="70">
        <v>6856362</v>
      </c>
      <c r="H6" s="70">
        <v>7125907</v>
      </c>
      <c r="I6" s="70">
        <v>8086414</v>
      </c>
      <c r="J6" s="70">
        <v>7696644</v>
      </c>
      <c r="K6" s="70">
        <v>7829854</v>
      </c>
      <c r="L6" s="70">
        <v>7769777</v>
      </c>
      <c r="M6" s="70">
        <v>6306694</v>
      </c>
      <c r="N6" s="70">
        <v>6283443</v>
      </c>
      <c r="O6" s="70">
        <v>6642890</v>
      </c>
      <c r="P6" s="70">
        <v>7846386</v>
      </c>
      <c r="Q6" s="70">
        <v>7216900</v>
      </c>
      <c r="R6" s="92">
        <f t="shared" si="1"/>
        <v>88024690</v>
      </c>
      <c r="S6" s="93"/>
      <c r="T6" s="94"/>
      <c r="U6" s="95"/>
      <c r="V6" s="96"/>
      <c r="W6" s="96"/>
    </row>
    <row r="7" ht="15" spans="1:23">
      <c r="A7" s="55">
        <v>5</v>
      </c>
      <c r="B7" s="66"/>
      <c r="C7" s="66"/>
      <c r="D7" s="67" t="s">
        <v>27</v>
      </c>
      <c r="E7" s="72" t="s">
        <v>28</v>
      </c>
      <c r="F7" s="70">
        <v>141.210794965486</v>
      </c>
      <c r="G7" s="70">
        <v>122.101301919191</v>
      </c>
      <c r="H7" s="70">
        <v>122.35732540952</v>
      </c>
      <c r="I7" s="70">
        <v>143.4469035968</v>
      </c>
      <c r="J7" s="70">
        <v>93.380709</v>
      </c>
      <c r="K7" s="70">
        <v>127.650187</v>
      </c>
      <c r="L7" s="70">
        <v>141.395031</v>
      </c>
      <c r="M7" s="70">
        <v>151.285056</v>
      </c>
      <c r="N7" s="70">
        <v>165.708492</v>
      </c>
      <c r="O7" s="70">
        <v>179.723403</v>
      </c>
      <c r="P7" s="70">
        <v>197.928616</v>
      </c>
      <c r="Q7" s="70">
        <v>163.44</v>
      </c>
      <c r="R7" s="92">
        <f t="shared" si="1"/>
        <v>1749.627819891</v>
      </c>
      <c r="S7" s="93"/>
      <c r="T7" s="94"/>
      <c r="U7" s="95"/>
      <c r="V7" s="96"/>
      <c r="W7" s="96"/>
    </row>
    <row r="8" ht="15" spans="1:23">
      <c r="A8" s="55">
        <v>6</v>
      </c>
      <c r="B8" s="66"/>
      <c r="C8" s="66"/>
      <c r="D8" s="73" t="s">
        <v>29</v>
      </c>
      <c r="E8" s="74" t="s">
        <v>30</v>
      </c>
      <c r="F8" s="75">
        <f>(F3*$S$3+F4*$S$4+F5*$S$5)/1000</f>
        <v>396.756031641468</v>
      </c>
      <c r="G8" s="75">
        <f t="shared" ref="G8:Q8" si="2">(G3*$S$3+G4*$S$4+G5*$S$5)/1000</f>
        <v>352.37029061686</v>
      </c>
      <c r="H8" s="75">
        <f t="shared" si="2"/>
        <v>348.119821302284</v>
      </c>
      <c r="I8" s="75">
        <f t="shared" si="2"/>
        <v>429.0974714</v>
      </c>
      <c r="J8" s="75">
        <f t="shared" si="2"/>
        <v>275.4619488172</v>
      </c>
      <c r="K8" s="75">
        <f t="shared" si="2"/>
        <v>344.062418212</v>
      </c>
      <c r="L8" s="75">
        <f t="shared" si="2"/>
        <v>373.49700988</v>
      </c>
      <c r="M8" s="75">
        <f t="shared" si="2"/>
        <v>417.4017412</v>
      </c>
      <c r="N8" s="75">
        <f t="shared" si="2"/>
        <v>470.26390066</v>
      </c>
      <c r="O8" s="75">
        <f t="shared" si="2"/>
        <v>521.63331522</v>
      </c>
      <c r="P8" s="75">
        <f t="shared" si="2"/>
        <v>586.338625359999</v>
      </c>
      <c r="Q8" s="75">
        <f t="shared" si="2"/>
        <v>560.246832520001</v>
      </c>
      <c r="R8" s="97">
        <f t="shared" si="1"/>
        <v>5075.24940682981</v>
      </c>
      <c r="S8" s="96"/>
      <c r="T8" s="94">
        <f>SUM(T3:T6)</f>
        <v>5075.24940682981</v>
      </c>
      <c r="U8" s="95">
        <f t="shared" si="0"/>
        <v>1</v>
      </c>
      <c r="V8" s="96"/>
      <c r="W8" s="96"/>
    </row>
    <row r="9" ht="15" spans="1:23">
      <c r="A9" s="55">
        <v>7</v>
      </c>
      <c r="B9" s="66"/>
      <c r="C9" s="66"/>
      <c r="D9" s="67" t="s">
        <v>31</v>
      </c>
      <c r="E9" s="70" t="s">
        <v>28</v>
      </c>
      <c r="F9" s="89">
        <v>3207.929127</v>
      </c>
      <c r="G9" s="89">
        <v>2927.396851</v>
      </c>
      <c r="H9" s="113">
        <v>2818.402529</v>
      </c>
      <c r="I9" s="89">
        <v>2858.694354</v>
      </c>
      <c r="J9" s="121">
        <v>1847.261156</v>
      </c>
      <c r="K9" s="89">
        <v>1633.209154</v>
      </c>
      <c r="L9" s="89">
        <v>3138.618941</v>
      </c>
      <c r="M9" s="89">
        <v>3058.25366</v>
      </c>
      <c r="N9" s="89">
        <v>3380.692026</v>
      </c>
      <c r="O9" s="89">
        <v>3765.555184</v>
      </c>
      <c r="P9" s="89">
        <v>3994.959436</v>
      </c>
      <c r="Q9" s="89">
        <v>5064.908151</v>
      </c>
      <c r="R9" s="97">
        <f t="shared" si="1"/>
        <v>37695.880569</v>
      </c>
      <c r="S9" s="96">
        <f>R8/R9</f>
        <v>0.134636711763236</v>
      </c>
      <c r="T9" s="96"/>
      <c r="U9" s="96"/>
      <c r="V9" s="96"/>
      <c r="W9" s="96"/>
    </row>
    <row r="10" ht="15" spans="1:23">
      <c r="A10" s="55">
        <v>8</v>
      </c>
      <c r="B10" s="66"/>
      <c r="C10" s="66"/>
      <c r="D10" s="67" t="s">
        <v>32</v>
      </c>
      <c r="E10" s="70" t="s">
        <v>23</v>
      </c>
      <c r="F10" s="70">
        <v>779.673579</v>
      </c>
      <c r="G10" s="70">
        <v>659.456856</v>
      </c>
      <c r="H10" s="70">
        <v>719.307429</v>
      </c>
      <c r="I10" s="70">
        <v>801.938655</v>
      </c>
      <c r="J10" s="70">
        <v>271.084885</v>
      </c>
      <c r="K10" s="70">
        <v>824.952324</v>
      </c>
      <c r="L10" s="70">
        <v>664.488252</v>
      </c>
      <c r="M10" s="70">
        <v>975.029244</v>
      </c>
      <c r="N10" s="70">
        <v>994.68107</v>
      </c>
      <c r="O10" s="70">
        <v>984.413933</v>
      </c>
      <c r="P10" s="70">
        <v>1122.46</v>
      </c>
      <c r="Q10" s="70">
        <v>1184.561255</v>
      </c>
      <c r="R10" s="92">
        <f t="shared" ref="R10" si="3">SUM(F10:Q10)</f>
        <v>9982.047482</v>
      </c>
      <c r="S10" s="94">
        <f>R9/R10</f>
        <v>3.77636758760912</v>
      </c>
      <c r="T10" s="96"/>
      <c r="U10" s="96"/>
      <c r="V10" s="96"/>
      <c r="W10" s="96"/>
    </row>
    <row r="11" ht="15" spans="1:23">
      <c r="A11" s="55">
        <v>9</v>
      </c>
      <c r="B11" s="66"/>
      <c r="C11" s="66"/>
      <c r="D11" s="76" t="s">
        <v>33</v>
      </c>
      <c r="E11" s="77" t="s">
        <v>34</v>
      </c>
      <c r="F11" s="75">
        <f>F3/F10</f>
        <v>2009.52173088836</v>
      </c>
      <c r="G11" s="75">
        <f t="shared" ref="G11:R11" si="4">G3/G10</f>
        <v>1980.63926543989</v>
      </c>
      <c r="H11" s="75">
        <f t="shared" si="4"/>
        <v>1825.8841033046</v>
      </c>
      <c r="I11" s="75">
        <f t="shared" si="4"/>
        <v>1803.13168717375</v>
      </c>
      <c r="J11" s="75">
        <f t="shared" si="4"/>
        <v>4136.81493160344</v>
      </c>
      <c r="K11" s="75">
        <f t="shared" si="4"/>
        <v>1751.68547073515</v>
      </c>
      <c r="L11" s="75">
        <f t="shared" si="4"/>
        <v>2463.13609770184</v>
      </c>
      <c r="M11" s="75">
        <f t="shared" si="4"/>
        <v>1709.2461690308</v>
      </c>
      <c r="N11" s="75">
        <f t="shared" si="4"/>
        <v>1760.97450009781</v>
      </c>
      <c r="O11" s="75">
        <f t="shared" si="4"/>
        <v>1875.57889837384</v>
      </c>
      <c r="P11" s="75">
        <f t="shared" si="4"/>
        <v>1749.18393528499</v>
      </c>
      <c r="Q11" s="75">
        <f t="shared" si="4"/>
        <v>1476.64292801811</v>
      </c>
      <c r="R11" s="75">
        <f t="shared" si="4"/>
        <v>1884.64162054736</v>
      </c>
      <c r="S11" s="94"/>
      <c r="T11" s="96"/>
      <c r="U11" s="96"/>
      <c r="V11" s="96"/>
      <c r="W11" s="96"/>
    </row>
    <row r="12" ht="15" spans="1:23">
      <c r="A12" s="55">
        <v>10</v>
      </c>
      <c r="B12" s="66"/>
      <c r="C12" s="66"/>
      <c r="D12" s="76" t="s">
        <v>35</v>
      </c>
      <c r="E12" s="77" t="s">
        <v>36</v>
      </c>
      <c r="F12" s="75">
        <f>F4/F10</f>
        <v>5.21158483427332</v>
      </c>
      <c r="G12" s="75">
        <f t="shared" ref="G12:R12" si="5">G4/G10</f>
        <v>3.88523196602099</v>
      </c>
      <c r="H12" s="75">
        <f t="shared" si="5"/>
        <v>6.99978868145403</v>
      </c>
      <c r="I12" s="75">
        <f t="shared" si="5"/>
        <v>2.96032618604724</v>
      </c>
      <c r="J12" s="75">
        <f t="shared" si="5"/>
        <v>24.5273726714789</v>
      </c>
      <c r="K12" s="75">
        <f t="shared" si="5"/>
        <v>5.88155201075596</v>
      </c>
      <c r="L12" s="75">
        <f t="shared" si="5"/>
        <v>9.09572137928482</v>
      </c>
      <c r="M12" s="75">
        <f t="shared" si="5"/>
        <v>5.06959153319508</v>
      </c>
      <c r="N12" s="75">
        <f t="shared" si="5"/>
        <v>5.49925012647521</v>
      </c>
      <c r="O12" s="75">
        <f t="shared" si="5"/>
        <v>4.83231681362234</v>
      </c>
      <c r="P12" s="75">
        <f t="shared" si="5"/>
        <v>4.97567842061187</v>
      </c>
      <c r="Q12" s="75">
        <f t="shared" si="5"/>
        <v>3.41307803453355</v>
      </c>
      <c r="R12" s="75">
        <f t="shared" si="5"/>
        <v>5.64788716531402</v>
      </c>
      <c r="S12" s="94"/>
      <c r="T12" s="96"/>
      <c r="U12" s="96"/>
      <c r="V12" s="96"/>
      <c r="W12" s="96"/>
    </row>
    <row r="13" ht="15" spans="1:23">
      <c r="A13" s="55">
        <v>11</v>
      </c>
      <c r="B13" s="66"/>
      <c r="C13" s="66"/>
      <c r="D13" s="76" t="s">
        <v>37</v>
      </c>
      <c r="E13" s="75" t="s">
        <v>38</v>
      </c>
      <c r="F13" s="75">
        <f>F5/F10</f>
        <v>214.579937381718</v>
      </c>
      <c r="G13" s="75">
        <f t="shared" ref="G13:R13" si="6">G5/G10</f>
        <v>238.750431266165</v>
      </c>
      <c r="H13" s="75">
        <f t="shared" si="6"/>
        <v>212.274131649487</v>
      </c>
      <c r="I13" s="75">
        <f t="shared" si="6"/>
        <v>257.522191644447</v>
      </c>
      <c r="J13" s="75">
        <f t="shared" si="6"/>
        <v>412.934140536829</v>
      </c>
      <c r="K13" s="75">
        <f t="shared" si="6"/>
        <v>164.930549368329</v>
      </c>
      <c r="L13" s="75">
        <f t="shared" si="6"/>
        <v>211.664539706565</v>
      </c>
      <c r="M13" s="75">
        <f t="shared" si="6"/>
        <v>178.4746468589</v>
      </c>
      <c r="N13" s="75">
        <f t="shared" si="6"/>
        <v>209.948903521407</v>
      </c>
      <c r="O13" s="75">
        <f t="shared" si="6"/>
        <v>245.525171777511</v>
      </c>
      <c r="P13" s="75">
        <f t="shared" si="6"/>
        <v>252.092012187517</v>
      </c>
      <c r="Q13" s="75">
        <f t="shared" si="6"/>
        <v>239.31510405513</v>
      </c>
      <c r="R13" s="75">
        <f t="shared" si="6"/>
        <v>226.76701593468</v>
      </c>
      <c r="S13" s="94"/>
      <c r="T13" s="96"/>
      <c r="U13" s="96"/>
      <c r="V13" s="96"/>
      <c r="W13" s="96"/>
    </row>
    <row r="14" ht="15" spans="1:23">
      <c r="A14" s="55">
        <v>12</v>
      </c>
      <c r="B14" s="66"/>
      <c r="C14" s="66"/>
      <c r="D14" s="76" t="s">
        <v>39</v>
      </c>
      <c r="E14" s="75" t="s">
        <v>40</v>
      </c>
      <c r="F14" s="78">
        <f>F8/F9</f>
        <v>0.123679799625906</v>
      </c>
      <c r="G14" s="78">
        <f t="shared" ref="G14:R14" si="7">G8/G9</f>
        <v>0.120369840015538</v>
      </c>
      <c r="H14" s="78">
        <f t="shared" si="7"/>
        <v>0.12351671477736</v>
      </c>
      <c r="I14" s="78">
        <f t="shared" si="7"/>
        <v>0.150102605687659</v>
      </c>
      <c r="J14" s="78">
        <f t="shared" si="7"/>
        <v>0.149119115032807</v>
      </c>
      <c r="K14" s="78">
        <f t="shared" si="7"/>
        <v>0.210666476715082</v>
      </c>
      <c r="L14" s="78">
        <f t="shared" si="7"/>
        <v>0.119000432005613</v>
      </c>
      <c r="M14" s="78">
        <f t="shared" si="7"/>
        <v>0.136483688929845</v>
      </c>
      <c r="N14" s="78">
        <f t="shared" si="7"/>
        <v>0.139102851440867</v>
      </c>
      <c r="O14" s="78">
        <f t="shared" si="7"/>
        <v>0.138527598117919</v>
      </c>
      <c r="P14" s="78">
        <f t="shared" si="7"/>
        <v>0.146769606739005</v>
      </c>
      <c r="Q14" s="78">
        <f t="shared" si="7"/>
        <v>0.110613423939265</v>
      </c>
      <c r="R14" s="78">
        <f t="shared" si="7"/>
        <v>0.134636711763236</v>
      </c>
      <c r="S14" s="95"/>
      <c r="T14" s="96"/>
      <c r="U14" s="96"/>
      <c r="V14" s="96"/>
      <c r="W14" s="96"/>
    </row>
    <row r="15" ht="15" spans="1:23">
      <c r="A15" s="55">
        <v>13</v>
      </c>
      <c r="B15" s="66"/>
      <c r="C15" s="66"/>
      <c r="D15" s="76" t="s">
        <v>41</v>
      </c>
      <c r="E15" s="77" t="s">
        <v>42</v>
      </c>
      <c r="F15" s="78">
        <f>F8/F10</f>
        <v>0.508874537149691</v>
      </c>
      <c r="G15" s="78">
        <f t="shared" ref="G15:R15" si="8">G8/G10</f>
        <v>0.53433410754753</v>
      </c>
      <c r="H15" s="78">
        <f t="shared" si="8"/>
        <v>0.483965280028109</v>
      </c>
      <c r="I15" s="78">
        <f t="shared" si="8"/>
        <v>0.535075181529939</v>
      </c>
      <c r="J15" s="78">
        <f t="shared" si="8"/>
        <v>1.01614646946177</v>
      </c>
      <c r="K15" s="78">
        <f t="shared" si="8"/>
        <v>0.417069457473278</v>
      </c>
      <c r="L15" s="78">
        <f t="shared" si="8"/>
        <v>0.562082186939853</v>
      </c>
      <c r="M15" s="78">
        <f t="shared" si="8"/>
        <v>0.428091509837832</v>
      </c>
      <c r="N15" s="78">
        <f t="shared" si="8"/>
        <v>0.472778576815582</v>
      </c>
      <c r="O15" s="78">
        <f t="shared" si="8"/>
        <v>0.529892251352359</v>
      </c>
      <c r="P15" s="78">
        <f t="shared" si="8"/>
        <v>0.522369282967766</v>
      </c>
      <c r="Q15" s="78">
        <f t="shared" si="8"/>
        <v>0.472957249070249</v>
      </c>
      <c r="R15" s="78">
        <f t="shared" si="8"/>
        <v>0.508437714404955</v>
      </c>
      <c r="S15" s="98"/>
      <c r="T15" s="96"/>
      <c r="U15" s="96"/>
      <c r="V15" s="96"/>
      <c r="W15" s="96"/>
    </row>
    <row r="16" customHeight="1" spans="1:23">
      <c r="A16" s="55">
        <v>14</v>
      </c>
      <c r="B16" s="79" t="s">
        <v>43</v>
      </c>
      <c r="C16" s="80" t="s">
        <v>44</v>
      </c>
      <c r="D16" s="67" t="s">
        <v>20</v>
      </c>
      <c r="E16" s="68" t="s">
        <v>21</v>
      </c>
      <c r="F16" s="70">
        <v>1192652.12411914</v>
      </c>
      <c r="G16" s="70">
        <v>1001211.40131967</v>
      </c>
      <c r="H16" s="70">
        <v>1030927.92636968</v>
      </c>
      <c r="I16" s="70">
        <v>1164502.62030693</v>
      </c>
      <c r="J16" s="70">
        <v>852524.305784049</v>
      </c>
      <c r="K16" s="70">
        <v>1143495.11420611</v>
      </c>
      <c r="L16" s="70">
        <v>1275219.04064988</v>
      </c>
      <c r="M16" s="70">
        <v>1355326</v>
      </c>
      <c r="N16" s="70">
        <v>1429273.26</v>
      </c>
      <c r="O16" s="70">
        <v>1510841.88</v>
      </c>
      <c r="P16" s="70">
        <v>1596979.32</v>
      </c>
      <c r="Q16" s="70">
        <v>1410948.6</v>
      </c>
      <c r="R16" s="92">
        <f t="shared" ref="R16:R20" si="9">SUM(F16:Q16)</f>
        <v>14963901.5927555</v>
      </c>
      <c r="S16" s="96"/>
      <c r="T16" s="96"/>
      <c r="U16" s="96"/>
      <c r="V16" s="96"/>
      <c r="W16" s="96"/>
    </row>
    <row r="17" customHeight="1" spans="1:23">
      <c r="A17" s="55">
        <v>15</v>
      </c>
      <c r="B17" s="81"/>
      <c r="C17" s="80"/>
      <c r="D17" s="67" t="s">
        <v>22</v>
      </c>
      <c r="E17" s="70" t="s">
        <v>23</v>
      </c>
      <c r="F17" s="70">
        <v>3074.191</v>
      </c>
      <c r="G17" s="70">
        <v>1908.98571428573</v>
      </c>
      <c r="H17" s="70">
        <v>3868.8</v>
      </c>
      <c r="I17" s="70">
        <v>834.9</v>
      </c>
      <c r="J17" s="70">
        <v>5235.37</v>
      </c>
      <c r="K17" s="70">
        <v>4193.32</v>
      </c>
      <c r="L17" s="70">
        <v>5406.64</v>
      </c>
      <c r="M17" s="70">
        <v>4245.4</v>
      </c>
      <c r="N17" s="70">
        <v>4556.4</v>
      </c>
      <c r="O17" s="70">
        <v>3812.6</v>
      </c>
      <c r="P17" s="70">
        <v>4406.5</v>
      </c>
      <c r="Q17" s="70">
        <v>3217.8</v>
      </c>
      <c r="R17" s="92">
        <f t="shared" si="9"/>
        <v>44760.9067142857</v>
      </c>
      <c r="S17" s="96"/>
      <c r="T17" s="96"/>
      <c r="U17" s="96"/>
      <c r="V17" s="96"/>
      <c r="W17" s="96"/>
    </row>
    <row r="18" customHeight="1" spans="1:23">
      <c r="A18" s="55">
        <v>16</v>
      </c>
      <c r="B18" s="81"/>
      <c r="C18" s="80"/>
      <c r="D18" s="67" t="s">
        <v>24</v>
      </c>
      <c r="E18" s="70" t="s">
        <v>25</v>
      </c>
      <c r="F18" s="70">
        <v>166382.89776</v>
      </c>
      <c r="G18" s="70">
        <v>156526.198771429</v>
      </c>
      <c r="H18" s="70">
        <v>151278.35988</v>
      </c>
      <c r="I18" s="70">
        <v>205597.59</v>
      </c>
      <c r="J18" s="70">
        <v>111020.794</v>
      </c>
      <c r="K18" s="70">
        <v>134658.84</v>
      </c>
      <c r="L18" s="70">
        <v>139037.6</v>
      </c>
      <c r="M18" s="70">
        <v>172638</v>
      </c>
      <c r="N18" s="70">
        <v>207228.2</v>
      </c>
      <c r="O18" s="70">
        <v>239703.4</v>
      </c>
      <c r="P18" s="70">
        <v>280750.2</v>
      </c>
      <c r="Q18" s="70">
        <v>281625.4</v>
      </c>
      <c r="R18" s="92">
        <f t="shared" si="9"/>
        <v>2246447.48041143</v>
      </c>
      <c r="S18" s="96"/>
      <c r="T18" s="96"/>
      <c r="U18" s="96"/>
      <c r="V18" s="96"/>
      <c r="W18" s="96"/>
    </row>
    <row r="19" customHeight="1" spans="1:23">
      <c r="A19" s="55">
        <v>17</v>
      </c>
      <c r="B19" s="81"/>
      <c r="C19" s="80"/>
      <c r="D19" s="67" t="s">
        <v>26</v>
      </c>
      <c r="E19" s="70" t="s">
        <v>25</v>
      </c>
      <c r="F19" s="70">
        <v>7573912</v>
      </c>
      <c r="G19" s="70">
        <v>6153856</v>
      </c>
      <c r="H19" s="70">
        <v>6407201</v>
      </c>
      <c r="I19" s="70">
        <v>7198348</v>
      </c>
      <c r="J19" s="70">
        <v>6718727</v>
      </c>
      <c r="K19" s="70">
        <v>6872062</v>
      </c>
      <c r="L19" s="70">
        <v>7189018</v>
      </c>
      <c r="M19" s="70">
        <v>6306694</v>
      </c>
      <c r="N19" s="70">
        <v>6283443</v>
      </c>
      <c r="O19" s="70">
        <v>6642890</v>
      </c>
      <c r="P19" s="70">
        <v>7846386</v>
      </c>
      <c r="Q19" s="70">
        <v>7216900</v>
      </c>
      <c r="R19" s="92">
        <f t="shared" si="9"/>
        <v>82409437</v>
      </c>
      <c r="S19" s="96"/>
      <c r="T19" s="96"/>
      <c r="U19" s="96"/>
      <c r="V19" s="96"/>
      <c r="W19" s="96"/>
    </row>
    <row r="20" customHeight="1" spans="1:23">
      <c r="A20" s="55">
        <v>18</v>
      </c>
      <c r="B20" s="81"/>
      <c r="C20" s="80"/>
      <c r="D20" s="73" t="s">
        <v>45</v>
      </c>
      <c r="E20" s="74" t="s">
        <v>30</v>
      </c>
      <c r="F20" s="75">
        <f>(F16*$S$3+F17*$S$4+F18*$S$5)/1000</f>
        <v>349.40607331031</v>
      </c>
      <c r="G20" s="75">
        <f t="shared" ref="G20:Q20" si="10">(G16*$S$3+G17*$S$4+G18*$S$5)/1000</f>
        <v>313.609444617476</v>
      </c>
      <c r="H20" s="75">
        <f t="shared" si="10"/>
        <v>311.393023033118</v>
      </c>
      <c r="I20" s="75">
        <f t="shared" si="10"/>
        <v>392.989178362722</v>
      </c>
      <c r="J20" s="75">
        <f t="shared" si="10"/>
        <v>240.93380096206</v>
      </c>
      <c r="K20" s="75">
        <f t="shared" si="10"/>
        <v>305.129881519931</v>
      </c>
      <c r="L20" s="75">
        <f t="shared" si="10"/>
        <v>326.94782491987</v>
      </c>
      <c r="M20" s="75">
        <f t="shared" si="10"/>
        <v>377.29538114</v>
      </c>
      <c r="N20" s="75">
        <f t="shared" si="10"/>
        <v>428.466337354</v>
      </c>
      <c r="O20" s="75">
        <f t="shared" si="10"/>
        <v>477.734525132</v>
      </c>
      <c r="P20" s="75">
        <f t="shared" si="10"/>
        <v>538.316637438</v>
      </c>
      <c r="Q20" s="75">
        <f t="shared" si="10"/>
        <v>516.21060254</v>
      </c>
      <c r="R20" s="92">
        <f t="shared" si="9"/>
        <v>4578.43271032949</v>
      </c>
      <c r="S20" s="96"/>
      <c r="T20" s="96"/>
      <c r="U20" s="96"/>
      <c r="V20" s="96"/>
      <c r="W20" s="96"/>
    </row>
    <row r="21" ht="15" spans="1:23">
      <c r="A21" s="55">
        <v>19</v>
      </c>
      <c r="B21" s="81"/>
      <c r="C21" s="66"/>
      <c r="D21" s="67" t="s">
        <v>46</v>
      </c>
      <c r="E21" s="70" t="s">
        <v>23</v>
      </c>
      <c r="F21" s="70">
        <v>5872.168228</v>
      </c>
      <c r="G21" s="70">
        <v>5316.624211</v>
      </c>
      <c r="H21" s="70">
        <v>5741.280502</v>
      </c>
      <c r="I21" s="70">
        <v>5663.25536</v>
      </c>
      <c r="J21" s="70">
        <v>4026.174501</v>
      </c>
      <c r="K21" s="70">
        <v>4839.051429</v>
      </c>
      <c r="L21" s="70">
        <v>4211.38067</v>
      </c>
      <c r="M21" s="70">
        <v>5825.395344</v>
      </c>
      <c r="N21" s="70">
        <v>6969.171536</v>
      </c>
      <c r="O21" s="70">
        <v>7542.768771</v>
      </c>
      <c r="P21" s="70">
        <v>7112.450867</v>
      </c>
      <c r="Q21" s="70">
        <v>8512.647504</v>
      </c>
      <c r="R21" s="92">
        <f t="shared" ref="R21" si="11">SUM(F21:Q21)</f>
        <v>71632.368923</v>
      </c>
      <c r="S21" s="96"/>
      <c r="T21" s="96"/>
      <c r="U21" s="96"/>
      <c r="V21" s="96"/>
      <c r="W21" s="96"/>
    </row>
    <row r="22" ht="15" spans="1:23">
      <c r="A22" s="55">
        <v>20</v>
      </c>
      <c r="B22" s="81"/>
      <c r="C22" s="66"/>
      <c r="D22" s="76" t="s">
        <v>47</v>
      </c>
      <c r="E22" s="77" t="s">
        <v>34</v>
      </c>
      <c r="F22" s="75">
        <f>F16/F21</f>
        <v>203.102513043184</v>
      </c>
      <c r="G22" s="75">
        <f t="shared" ref="G22:R22" si="12">G16/G21</f>
        <v>188.317127858723</v>
      </c>
      <c r="H22" s="75">
        <f t="shared" si="12"/>
        <v>179.56411048207</v>
      </c>
      <c r="I22" s="75">
        <f t="shared" si="12"/>
        <v>205.624247236298</v>
      </c>
      <c r="J22" s="75">
        <f t="shared" si="12"/>
        <v>211.745493289549</v>
      </c>
      <c r="K22" s="75">
        <f t="shared" si="12"/>
        <v>236.305633652341</v>
      </c>
      <c r="L22" s="75">
        <f t="shared" si="12"/>
        <v>302.803080646205</v>
      </c>
      <c r="M22" s="75">
        <f t="shared" si="12"/>
        <v>232.65820085429</v>
      </c>
      <c r="N22" s="75">
        <f t="shared" si="12"/>
        <v>205.085102672095</v>
      </c>
      <c r="O22" s="75">
        <f t="shared" si="12"/>
        <v>200.303353565444</v>
      </c>
      <c r="P22" s="75">
        <f t="shared" si="12"/>
        <v>224.532914161782</v>
      </c>
      <c r="Q22" s="75">
        <f t="shared" si="12"/>
        <v>165.74733058511</v>
      </c>
      <c r="R22" s="75">
        <f t="shared" si="12"/>
        <v>208.898600140401</v>
      </c>
      <c r="S22" s="96"/>
      <c r="T22" s="96"/>
      <c r="U22" s="96"/>
      <c r="V22" s="96"/>
      <c r="W22" s="96"/>
    </row>
    <row r="23" ht="15" spans="1:23">
      <c r="A23" s="55">
        <v>21</v>
      </c>
      <c r="B23" s="81"/>
      <c r="C23" s="66"/>
      <c r="D23" s="76" t="s">
        <v>48</v>
      </c>
      <c r="E23" s="77" t="s">
        <v>36</v>
      </c>
      <c r="F23" s="75">
        <f>F17/F21</f>
        <v>0.523518891257487</v>
      </c>
      <c r="G23" s="75">
        <f t="shared" ref="G23:R23" si="13">G17/G21</f>
        <v>0.359059741393058</v>
      </c>
      <c r="H23" s="75">
        <f t="shared" si="13"/>
        <v>0.673856642024769</v>
      </c>
      <c r="I23" s="75">
        <f t="shared" si="13"/>
        <v>0.147424042697591</v>
      </c>
      <c r="J23" s="75">
        <f t="shared" si="13"/>
        <v>1.30033360419417</v>
      </c>
      <c r="K23" s="75">
        <f t="shared" si="13"/>
        <v>0.866558262817752</v>
      </c>
      <c r="L23" s="75">
        <f t="shared" si="13"/>
        <v>1.28381650191694</v>
      </c>
      <c r="M23" s="75">
        <f t="shared" si="13"/>
        <v>0.728774572248156</v>
      </c>
      <c r="N23" s="75">
        <f t="shared" si="13"/>
        <v>0.653793636225401</v>
      </c>
      <c r="O23" s="75">
        <f t="shared" si="13"/>
        <v>0.505464255335317</v>
      </c>
      <c r="P23" s="75">
        <f t="shared" si="13"/>
        <v>0.619547337816429</v>
      </c>
      <c r="Q23" s="75">
        <f t="shared" si="13"/>
        <v>0.378002260576159</v>
      </c>
      <c r="R23" s="75">
        <f t="shared" si="13"/>
        <v>0.624869837299402</v>
      </c>
      <c r="S23" s="96"/>
      <c r="T23" s="96"/>
      <c r="U23" s="96"/>
      <c r="V23" s="96"/>
      <c r="W23" s="96"/>
    </row>
    <row r="24" ht="15" spans="1:23">
      <c r="A24" s="55">
        <v>22</v>
      </c>
      <c r="B24" s="81"/>
      <c r="C24" s="66"/>
      <c r="D24" s="76" t="s">
        <v>49</v>
      </c>
      <c r="E24" s="75" t="s">
        <v>38</v>
      </c>
      <c r="F24" s="75">
        <f>F18/F21</f>
        <v>28.334150402341</v>
      </c>
      <c r="G24" s="75">
        <f t="shared" ref="G24:R24" si="14">G18/G21</f>
        <v>29.4408994428418</v>
      </c>
      <c r="H24" s="75">
        <f t="shared" si="14"/>
        <v>26.3492368692492</v>
      </c>
      <c r="I24" s="75">
        <f t="shared" si="14"/>
        <v>36.3037823531941</v>
      </c>
      <c r="J24" s="75">
        <f t="shared" si="14"/>
        <v>27.5747596067744</v>
      </c>
      <c r="K24" s="75">
        <f t="shared" si="14"/>
        <v>27.8275281789736</v>
      </c>
      <c r="L24" s="75">
        <f t="shared" si="14"/>
        <v>33.0147310098187</v>
      </c>
      <c r="M24" s="75">
        <f t="shared" si="14"/>
        <v>29.635413530828</v>
      </c>
      <c r="N24" s="75">
        <f t="shared" si="14"/>
        <v>29.734983409368</v>
      </c>
      <c r="O24" s="75">
        <f t="shared" si="14"/>
        <v>31.7792321728856</v>
      </c>
      <c r="P24" s="75">
        <f t="shared" si="14"/>
        <v>39.4730600252876</v>
      </c>
      <c r="Q24" s="75">
        <f t="shared" si="14"/>
        <v>33.0831741673395</v>
      </c>
      <c r="R24" s="75">
        <f t="shared" si="14"/>
        <v>31.3607872277156</v>
      </c>
      <c r="S24" s="96"/>
      <c r="T24" s="96"/>
      <c r="U24" s="96"/>
      <c r="V24" s="96"/>
      <c r="W24" s="96"/>
    </row>
    <row r="25" ht="15" spans="1:23">
      <c r="A25" s="55">
        <v>23</v>
      </c>
      <c r="B25" s="81"/>
      <c r="C25" s="66"/>
      <c r="D25" s="76" t="s">
        <v>50</v>
      </c>
      <c r="E25" s="77" t="s">
        <v>42</v>
      </c>
      <c r="F25" s="78">
        <f>F20/F21</f>
        <v>0.0595020543935122</v>
      </c>
      <c r="G25" s="78">
        <f t="shared" ref="G25:R25" si="15">G20/G21</f>
        <v>0.058986573466792</v>
      </c>
      <c r="H25" s="78">
        <f t="shared" si="15"/>
        <v>0.0542375560512402</v>
      </c>
      <c r="I25" s="78">
        <f t="shared" si="15"/>
        <v>0.0693928056182022</v>
      </c>
      <c r="J25" s="78">
        <f t="shared" si="15"/>
        <v>0.0598418674854301</v>
      </c>
      <c r="K25" s="78">
        <f t="shared" si="15"/>
        <v>0.0630557219729708</v>
      </c>
      <c r="L25" s="78">
        <f t="shared" si="15"/>
        <v>0.0776343556992843</v>
      </c>
      <c r="M25" s="78">
        <f t="shared" si="15"/>
        <v>0.0647673434780017</v>
      </c>
      <c r="N25" s="78">
        <f t="shared" si="15"/>
        <v>0.0614802398162696</v>
      </c>
      <c r="O25" s="78">
        <f t="shared" si="15"/>
        <v>0.0633367586407747</v>
      </c>
      <c r="P25" s="78">
        <f t="shared" si="15"/>
        <v>0.0756865175597423</v>
      </c>
      <c r="Q25" s="78">
        <f t="shared" si="15"/>
        <v>0.0606404297015045</v>
      </c>
      <c r="R25" s="78">
        <f t="shared" si="15"/>
        <v>0.06391569592304</v>
      </c>
      <c r="S25" s="96"/>
      <c r="T25" s="96"/>
      <c r="U25" s="96"/>
      <c r="V25" s="96"/>
      <c r="W25" s="96"/>
    </row>
    <row r="26" customHeight="1" spans="1:23">
      <c r="A26" s="55">
        <v>24</v>
      </c>
      <c r="B26" s="81"/>
      <c r="C26" s="79" t="s">
        <v>51</v>
      </c>
      <c r="D26" s="67" t="s">
        <v>20</v>
      </c>
      <c r="E26" s="68" t="s">
        <v>21</v>
      </c>
      <c r="F26" s="70">
        <v>180269.371509746</v>
      </c>
      <c r="G26" s="70">
        <v>150383.71143999</v>
      </c>
      <c r="H26" s="70">
        <v>155747.09661236</v>
      </c>
      <c r="I26" s="70">
        <v>230347.82376285</v>
      </c>
      <c r="J26" s="70">
        <v>193508.927676207</v>
      </c>
      <c r="K26" s="70">
        <v>229138.422135101</v>
      </c>
      <c r="L26" s="70">
        <v>254480.938506809</v>
      </c>
      <c r="M26" s="70">
        <v>266398.52687374</v>
      </c>
      <c r="N26" s="70">
        <v>312812.521555559</v>
      </c>
      <c r="O26" s="70">
        <v>345782.909576721</v>
      </c>
      <c r="P26" s="70">
        <v>360349.994138428</v>
      </c>
      <c r="Q26" s="70">
        <v>324781.682483446</v>
      </c>
      <c r="R26" s="92">
        <f t="shared" ref="R26:R27" si="16">SUM(F26:Q26)</f>
        <v>3004001.92627096</v>
      </c>
      <c r="S26" s="96"/>
      <c r="T26" s="96"/>
      <c r="U26" s="96"/>
      <c r="V26" s="96"/>
      <c r="W26" s="96"/>
    </row>
    <row r="27" customHeight="1" spans="1:23">
      <c r="A27" s="55">
        <v>25</v>
      </c>
      <c r="B27" s="81"/>
      <c r="C27" s="82"/>
      <c r="D27" s="67" t="s">
        <v>24</v>
      </c>
      <c r="E27" s="70" t="s">
        <v>25</v>
      </c>
      <c r="F27" s="70">
        <v>125037.443668445</v>
      </c>
      <c r="G27" s="70">
        <v>107137.926697018</v>
      </c>
      <c r="H27" s="70">
        <v>114078.355268445</v>
      </c>
      <c r="I27" s="70">
        <v>131500</v>
      </c>
      <c r="J27" s="70">
        <v>68199.81</v>
      </c>
      <c r="K27" s="70">
        <v>84706.81</v>
      </c>
      <c r="L27" s="70">
        <v>84431.41</v>
      </c>
      <c r="M27" s="70">
        <v>111379.41</v>
      </c>
      <c r="N27" s="70">
        <v>134488.41</v>
      </c>
      <c r="O27" s="70">
        <v>156199.41</v>
      </c>
      <c r="P27" s="70">
        <v>165553.41</v>
      </c>
      <c r="Q27" s="70">
        <v>168370</v>
      </c>
      <c r="R27" s="92">
        <f t="shared" si="16"/>
        <v>1451082.39563391</v>
      </c>
      <c r="S27" s="96"/>
      <c r="T27" s="96"/>
      <c r="U27" s="96"/>
      <c r="V27" s="96"/>
      <c r="W27" s="96"/>
    </row>
    <row r="28" ht="15" spans="1:23">
      <c r="A28" s="55">
        <v>26</v>
      </c>
      <c r="B28" s="81"/>
      <c r="C28" s="82"/>
      <c r="D28" s="67" t="s">
        <v>46</v>
      </c>
      <c r="E28" s="70" t="s">
        <v>23</v>
      </c>
      <c r="F28" s="70">
        <v>1328.223</v>
      </c>
      <c r="G28" s="70">
        <v>1241.807</v>
      </c>
      <c r="H28" s="70">
        <v>1332.799</v>
      </c>
      <c r="I28" s="70">
        <v>1342.572</v>
      </c>
      <c r="J28" s="70">
        <v>887.505</v>
      </c>
      <c r="K28" s="70">
        <v>1093.579</v>
      </c>
      <c r="L28" s="70">
        <v>964.578</v>
      </c>
      <c r="M28" s="70">
        <v>1360.48</v>
      </c>
      <c r="N28" s="70">
        <v>1600.129</v>
      </c>
      <c r="O28" s="70">
        <v>1775.001</v>
      </c>
      <c r="P28" s="70">
        <v>1631.318</v>
      </c>
      <c r="Q28" s="70">
        <v>1948.182</v>
      </c>
      <c r="R28" s="92">
        <f t="shared" ref="R28" si="17">SUM(F28:Q28)</f>
        <v>16506.173</v>
      </c>
      <c r="S28" s="96"/>
      <c r="T28" s="96"/>
      <c r="U28" s="96"/>
      <c r="V28" s="96"/>
      <c r="W28" s="96"/>
    </row>
    <row r="29" ht="15" spans="1:23">
      <c r="A29" s="55">
        <v>27</v>
      </c>
      <c r="B29" s="81"/>
      <c r="C29" s="82"/>
      <c r="D29" s="76" t="s">
        <v>47</v>
      </c>
      <c r="E29" s="77" t="s">
        <v>34</v>
      </c>
      <c r="F29" s="75">
        <f>F26/F28</f>
        <v>135.722217963208</v>
      </c>
      <c r="G29" s="75">
        <f t="shared" ref="G29:R29" si="18">G26/G28</f>
        <v>121.100711656473</v>
      </c>
      <c r="H29" s="75">
        <f t="shared" si="18"/>
        <v>116.85715296332</v>
      </c>
      <c r="I29" s="75">
        <f t="shared" si="18"/>
        <v>171.572045121491</v>
      </c>
      <c r="J29" s="75">
        <f t="shared" si="18"/>
        <v>218.036999990092</v>
      </c>
      <c r="K29" s="75">
        <f t="shared" si="18"/>
        <v>209.53074458736</v>
      </c>
      <c r="L29" s="75">
        <f t="shared" si="18"/>
        <v>263.826189801975</v>
      </c>
      <c r="M29" s="75">
        <f t="shared" si="18"/>
        <v>195.812159586131</v>
      </c>
      <c r="N29" s="75">
        <f t="shared" si="18"/>
        <v>195.49206442453</v>
      </c>
      <c r="O29" s="75">
        <f t="shared" si="18"/>
        <v>194.807163250455</v>
      </c>
      <c r="P29" s="75">
        <f t="shared" si="18"/>
        <v>220.895002775932</v>
      </c>
      <c r="Q29" s="75">
        <f t="shared" si="18"/>
        <v>166.710134106283</v>
      </c>
      <c r="R29" s="75">
        <f t="shared" si="18"/>
        <v>181.99263549891</v>
      </c>
      <c r="S29" s="96"/>
      <c r="T29" s="96"/>
      <c r="U29" s="96"/>
      <c r="V29" s="96"/>
      <c r="W29" s="96"/>
    </row>
    <row r="30" ht="15" spans="1:23">
      <c r="A30" s="55">
        <v>28</v>
      </c>
      <c r="B30" s="81"/>
      <c r="C30" s="82"/>
      <c r="D30" s="76" t="s">
        <v>49</v>
      </c>
      <c r="E30" s="75" t="s">
        <v>38</v>
      </c>
      <c r="F30" s="75">
        <f>F27/F28</f>
        <v>94.1388935957629</v>
      </c>
      <c r="G30" s="75">
        <f t="shared" ref="G30:R30" si="19">G27/G28</f>
        <v>86.2758276423132</v>
      </c>
      <c r="H30" s="75">
        <f t="shared" si="19"/>
        <v>85.593067873284</v>
      </c>
      <c r="I30" s="75">
        <f t="shared" si="19"/>
        <v>97.9463298802597</v>
      </c>
      <c r="J30" s="75">
        <f t="shared" si="19"/>
        <v>76.8444234116991</v>
      </c>
      <c r="K30" s="75">
        <f t="shared" si="19"/>
        <v>77.4583363433277</v>
      </c>
      <c r="L30" s="75">
        <f t="shared" si="19"/>
        <v>87.5319673473789</v>
      </c>
      <c r="M30" s="75">
        <f t="shared" si="19"/>
        <v>81.8677305068799</v>
      </c>
      <c r="N30" s="75">
        <f t="shared" si="19"/>
        <v>84.0484798413128</v>
      </c>
      <c r="O30" s="75">
        <f t="shared" si="19"/>
        <v>87.9996180283842</v>
      </c>
      <c r="P30" s="75">
        <f t="shared" si="19"/>
        <v>101.484449996874</v>
      </c>
      <c r="Q30" s="75">
        <f t="shared" si="19"/>
        <v>86.4241636561676</v>
      </c>
      <c r="R30" s="75">
        <f t="shared" si="19"/>
        <v>87.9114980579634</v>
      </c>
      <c r="S30" s="95"/>
      <c r="T30" s="96"/>
      <c r="U30" s="96"/>
      <c r="V30" s="96"/>
      <c r="W30" s="96"/>
    </row>
    <row r="31" customHeight="1" spans="1:23">
      <c r="A31" s="55">
        <v>29</v>
      </c>
      <c r="B31" s="81"/>
      <c r="C31" s="79" t="s">
        <v>52</v>
      </c>
      <c r="D31" s="67" t="s">
        <v>20</v>
      </c>
      <c r="E31" s="68" t="s">
        <v>21</v>
      </c>
      <c r="F31" s="70">
        <v>390505.409093644</v>
      </c>
      <c r="G31" s="70">
        <v>341900.097291092</v>
      </c>
      <c r="H31" s="70">
        <v>375814.217982148</v>
      </c>
      <c r="I31" s="70">
        <v>446355.319826339</v>
      </c>
      <c r="J31" s="70">
        <v>322716.016729117</v>
      </c>
      <c r="K31" s="70">
        <v>416567.551421918</v>
      </c>
      <c r="L31" s="70">
        <v>486893.203380862</v>
      </c>
      <c r="M31" s="70">
        <v>514376.667875172</v>
      </c>
      <c r="N31" s="70">
        <v>542406.149396255</v>
      </c>
      <c r="O31" s="70">
        <v>566356.377102266</v>
      </c>
      <c r="P31" s="70">
        <v>598523.594096691</v>
      </c>
      <c r="Q31" s="70">
        <v>520927.305429875</v>
      </c>
      <c r="R31" s="92">
        <f t="shared" ref="R31:R33" si="20">SUM(F31:Q31)</f>
        <v>5523341.90962538</v>
      </c>
      <c r="S31" s="94"/>
      <c r="T31" s="96"/>
      <c r="U31" s="96"/>
      <c r="V31" s="96"/>
      <c r="W31" s="96"/>
    </row>
    <row r="32" ht="15" spans="1:23">
      <c r="A32" s="55">
        <v>30</v>
      </c>
      <c r="B32" s="81"/>
      <c r="C32" s="82"/>
      <c r="D32" s="67" t="s">
        <v>22</v>
      </c>
      <c r="E32" s="70" t="s">
        <v>23</v>
      </c>
      <c r="F32" s="70">
        <v>2982.191</v>
      </c>
      <c r="G32" s="70">
        <v>1858.84285714287</v>
      </c>
      <c r="H32" s="70">
        <v>3806.8</v>
      </c>
      <c r="I32" s="70">
        <v>5008.9</v>
      </c>
      <c r="J32" s="70">
        <v>5128.47</v>
      </c>
      <c r="K32" s="70">
        <v>3861.92</v>
      </c>
      <c r="L32" s="70">
        <v>4705.84</v>
      </c>
      <c r="M32" s="70">
        <v>4096.4</v>
      </c>
      <c r="N32" s="70">
        <v>4670.4</v>
      </c>
      <c r="O32" s="70">
        <v>3617.6</v>
      </c>
      <c r="P32" s="70">
        <v>4212.5</v>
      </c>
      <c r="Q32" s="70">
        <v>2876.8</v>
      </c>
      <c r="R32" s="92">
        <f t="shared" si="20"/>
        <v>46826.6638571429</v>
      </c>
      <c r="S32" s="94"/>
      <c r="T32" s="96"/>
      <c r="U32" s="96"/>
      <c r="V32" s="96"/>
      <c r="W32" s="96"/>
    </row>
    <row r="33" ht="15" spans="1:23">
      <c r="A33" s="55">
        <v>31</v>
      </c>
      <c r="B33" s="81"/>
      <c r="C33" s="82"/>
      <c r="D33" s="67" t="s">
        <v>24</v>
      </c>
      <c r="E33" s="70" t="s">
        <v>25</v>
      </c>
      <c r="F33" s="70">
        <v>2207.43795984839</v>
      </c>
      <c r="G33" s="70">
        <v>13749.9919484192</v>
      </c>
      <c r="H33" s="70">
        <v>4776.67083984844</v>
      </c>
      <c r="I33" s="70">
        <v>14847.672</v>
      </c>
      <c r="J33" s="70">
        <v>5252.096</v>
      </c>
      <c r="K33" s="70">
        <v>3653.46</v>
      </c>
      <c r="L33" s="70">
        <v>3733.62</v>
      </c>
      <c r="M33" s="70">
        <v>4183.22</v>
      </c>
      <c r="N33" s="70">
        <v>5116.02</v>
      </c>
      <c r="O33" s="70">
        <v>5888.82</v>
      </c>
      <c r="P33" s="70">
        <v>23982.02</v>
      </c>
      <c r="Q33" s="70">
        <v>26457.6</v>
      </c>
      <c r="R33" s="92">
        <f t="shared" si="20"/>
        <v>113848.628748116</v>
      </c>
      <c r="S33" s="94"/>
      <c r="T33" s="96"/>
      <c r="U33" s="96"/>
      <c r="V33" s="96"/>
      <c r="W33" s="96"/>
    </row>
    <row r="34" customHeight="1" spans="1:23">
      <c r="A34" s="55">
        <v>32</v>
      </c>
      <c r="B34" s="81"/>
      <c r="C34" s="82"/>
      <c r="D34" s="67" t="s">
        <v>46</v>
      </c>
      <c r="E34" s="70" t="s">
        <v>23</v>
      </c>
      <c r="F34" s="70">
        <v>1298.768424</v>
      </c>
      <c r="G34" s="70">
        <v>1207.381795</v>
      </c>
      <c r="H34" s="70">
        <v>1300.875262</v>
      </c>
      <c r="I34" s="70">
        <v>1314.687909</v>
      </c>
      <c r="J34" s="70">
        <v>865.751345</v>
      </c>
      <c r="K34" s="70">
        <v>1064.247593</v>
      </c>
      <c r="L34" s="70">
        <v>939.265673</v>
      </c>
      <c r="M34" s="70">
        <v>1319.429335</v>
      </c>
      <c r="N34" s="70">
        <v>1555.065171</v>
      </c>
      <c r="O34" s="70">
        <v>1721.910175</v>
      </c>
      <c r="P34" s="70">
        <v>1586.455918</v>
      </c>
      <c r="Q34" s="70">
        <v>1900.747943</v>
      </c>
      <c r="R34" s="92">
        <f t="shared" ref="R34" si="21">SUM(F34:Q34)</f>
        <v>16074.586543</v>
      </c>
      <c r="S34" s="96"/>
      <c r="T34" s="96"/>
      <c r="U34" s="96"/>
      <c r="V34" s="96"/>
      <c r="W34" s="96"/>
    </row>
    <row r="35" customHeight="1" spans="1:23">
      <c r="A35" s="55">
        <v>33</v>
      </c>
      <c r="B35" s="81"/>
      <c r="C35" s="82"/>
      <c r="D35" s="76" t="s">
        <v>47</v>
      </c>
      <c r="E35" s="77" t="s">
        <v>34</v>
      </c>
      <c r="F35" s="75">
        <f>F31/F34</f>
        <v>300.67362424084</v>
      </c>
      <c r="G35" s="75">
        <f t="shared" ref="G35:R35" si="22">G31/G34</f>
        <v>283.174799145528</v>
      </c>
      <c r="H35" s="75">
        <f t="shared" si="22"/>
        <v>288.893354313127</v>
      </c>
      <c r="I35" s="75">
        <f t="shared" si="22"/>
        <v>339.514280743521</v>
      </c>
      <c r="J35" s="75">
        <f t="shared" si="22"/>
        <v>372.758319802688</v>
      </c>
      <c r="K35" s="75">
        <f t="shared" si="22"/>
        <v>391.419773144761</v>
      </c>
      <c r="L35" s="75">
        <f t="shared" si="22"/>
        <v>518.376448088146</v>
      </c>
      <c r="M35" s="75">
        <f t="shared" si="22"/>
        <v>389.847833628143</v>
      </c>
      <c r="N35" s="75">
        <f t="shared" si="22"/>
        <v>348.799625579329</v>
      </c>
      <c r="O35" s="75">
        <f t="shared" si="22"/>
        <v>328.911685014154</v>
      </c>
      <c r="P35" s="75">
        <f t="shared" si="22"/>
        <v>377.270863505135</v>
      </c>
      <c r="Q35" s="75">
        <f t="shared" si="22"/>
        <v>274.06437941881</v>
      </c>
      <c r="R35" s="75">
        <f t="shared" si="22"/>
        <v>343.607090288156</v>
      </c>
      <c r="S35" s="96"/>
      <c r="T35" s="96"/>
      <c r="U35" s="96"/>
      <c r="V35" s="96"/>
      <c r="W35" s="96"/>
    </row>
    <row r="36" customHeight="1" spans="1:23">
      <c r="A36" s="55">
        <v>34</v>
      </c>
      <c r="B36" s="81"/>
      <c r="C36" s="82"/>
      <c r="D36" s="76" t="s">
        <v>48</v>
      </c>
      <c r="E36" s="77" t="s">
        <v>36</v>
      </c>
      <c r="F36" s="75">
        <f>F32/F34</f>
        <v>2.29616838913848</v>
      </c>
      <c r="G36" s="75">
        <f t="shared" ref="G36:R36" si="23">G32/G34</f>
        <v>1.5395650860736</v>
      </c>
      <c r="H36" s="75">
        <f t="shared" si="23"/>
        <v>2.92633745232985</v>
      </c>
      <c r="I36" s="75">
        <f t="shared" si="23"/>
        <v>3.80995365189747</v>
      </c>
      <c r="J36" s="75">
        <f t="shared" si="23"/>
        <v>5.92372166629438</v>
      </c>
      <c r="K36" s="75">
        <f t="shared" si="23"/>
        <v>3.62877964244548</v>
      </c>
      <c r="L36" s="75">
        <f t="shared" si="23"/>
        <v>5.01012667158337</v>
      </c>
      <c r="M36" s="75">
        <f t="shared" si="23"/>
        <v>3.10467555278358</v>
      </c>
      <c r="N36" s="75">
        <f t="shared" si="23"/>
        <v>3.0033467967112</v>
      </c>
      <c r="O36" s="75">
        <f t="shared" si="23"/>
        <v>2.1009225989387</v>
      </c>
      <c r="P36" s="75">
        <f t="shared" si="23"/>
        <v>2.65528966308158</v>
      </c>
      <c r="Q36" s="75">
        <f t="shared" si="23"/>
        <v>1.5135094637848</v>
      </c>
      <c r="R36" s="75">
        <f t="shared" si="23"/>
        <v>2.91308667453935</v>
      </c>
      <c r="S36" s="96"/>
      <c r="T36" s="96"/>
      <c r="U36" s="96"/>
      <c r="V36" s="96"/>
      <c r="W36" s="96"/>
    </row>
    <row r="37" ht="15" spans="1:23">
      <c r="A37" s="55">
        <v>35</v>
      </c>
      <c r="B37" s="81"/>
      <c r="C37" s="82"/>
      <c r="D37" s="76" t="s">
        <v>49</v>
      </c>
      <c r="E37" s="75" t="s">
        <v>38</v>
      </c>
      <c r="F37" s="75">
        <f>F33/F34</f>
        <v>1.6996393807064</v>
      </c>
      <c r="G37" s="75">
        <f t="shared" ref="G37:R37" si="24">G33/G34</f>
        <v>11.3882717176626</v>
      </c>
      <c r="H37" s="75">
        <f t="shared" si="24"/>
        <v>3.67188998006208</v>
      </c>
      <c r="I37" s="75">
        <f t="shared" si="24"/>
        <v>11.2936856712204</v>
      </c>
      <c r="J37" s="75">
        <f t="shared" si="24"/>
        <v>6.06651786374066</v>
      </c>
      <c r="K37" s="75">
        <f t="shared" si="24"/>
        <v>3.43290417007314</v>
      </c>
      <c r="L37" s="75">
        <f t="shared" si="24"/>
        <v>3.9750414683791</v>
      </c>
      <c r="M37" s="75">
        <f t="shared" si="24"/>
        <v>3.17047672734971</v>
      </c>
      <c r="N37" s="75">
        <f t="shared" si="24"/>
        <v>3.28990713405927</v>
      </c>
      <c r="O37" s="75">
        <f t="shared" si="24"/>
        <v>3.41993449222751</v>
      </c>
      <c r="P37" s="75">
        <f t="shared" si="24"/>
        <v>15.1167263633984</v>
      </c>
      <c r="Q37" s="75">
        <f t="shared" si="24"/>
        <v>13.9195731330064</v>
      </c>
      <c r="R37" s="75">
        <f t="shared" si="24"/>
        <v>7.08252299016012</v>
      </c>
      <c r="S37" s="96"/>
      <c r="T37" s="96"/>
      <c r="U37" s="96"/>
      <c r="V37" s="96"/>
      <c r="W37" s="96"/>
    </row>
    <row r="38" customHeight="1" spans="1:23">
      <c r="A38" s="55">
        <v>36</v>
      </c>
      <c r="B38" s="81"/>
      <c r="C38" s="79" t="s">
        <v>53</v>
      </c>
      <c r="D38" s="67" t="s">
        <v>20</v>
      </c>
      <c r="E38" s="68" t="s">
        <v>21</v>
      </c>
      <c r="F38" s="70">
        <v>159038.247646671</v>
      </c>
      <c r="G38" s="70">
        <v>133236.495923405</v>
      </c>
      <c r="H38" s="70">
        <v>141342.765161886</v>
      </c>
      <c r="I38" s="70">
        <v>160180.337684408</v>
      </c>
      <c r="J38" s="70">
        <v>134858.117957893</v>
      </c>
      <c r="K38" s="70">
        <v>182173.718166022</v>
      </c>
      <c r="L38" s="70">
        <v>191631.350184188</v>
      </c>
      <c r="M38" s="70">
        <v>203662.278743718</v>
      </c>
      <c r="N38" s="70">
        <v>202362.847994415</v>
      </c>
      <c r="O38" s="70">
        <v>211736.42696782</v>
      </c>
      <c r="P38" s="70">
        <v>221669.052418846</v>
      </c>
      <c r="Q38" s="70">
        <v>207396.634339832</v>
      </c>
      <c r="R38" s="92">
        <f t="shared" ref="R38" si="25">SUM(F38:Q38)</f>
        <v>2149288.2731891</v>
      </c>
      <c r="S38" s="96"/>
      <c r="T38" s="96"/>
      <c r="U38" s="96"/>
      <c r="V38" s="96"/>
      <c r="W38" s="96"/>
    </row>
    <row r="39" ht="15" spans="1:18">
      <c r="A39" s="55">
        <v>37</v>
      </c>
      <c r="B39" s="81"/>
      <c r="C39" s="82"/>
      <c r="D39" s="67" t="s">
        <v>46</v>
      </c>
      <c r="E39" s="70" t="s">
        <v>23</v>
      </c>
      <c r="F39" s="70">
        <v>1093.976056</v>
      </c>
      <c r="G39" s="70">
        <v>989.541952</v>
      </c>
      <c r="H39" s="70">
        <v>1048.463622</v>
      </c>
      <c r="I39" s="70">
        <v>1019.354948</v>
      </c>
      <c r="J39" s="70">
        <v>802.903645</v>
      </c>
      <c r="K39" s="70">
        <v>898.10424</v>
      </c>
      <c r="L39" s="70">
        <v>776.166688</v>
      </c>
      <c r="M39" s="70">
        <v>1060.018083</v>
      </c>
      <c r="N39" s="70">
        <v>1300.16477</v>
      </c>
      <c r="O39" s="70">
        <v>1385.673057</v>
      </c>
      <c r="P39" s="70">
        <v>1324.395198</v>
      </c>
      <c r="Q39" s="70">
        <v>1636.06014</v>
      </c>
      <c r="R39" s="92">
        <f t="shared" ref="R39" si="26">SUM(F39:Q39)</f>
        <v>13334.822399</v>
      </c>
    </row>
    <row r="40" ht="15" spans="1:18">
      <c r="A40" s="55">
        <v>38</v>
      </c>
      <c r="B40" s="81"/>
      <c r="C40" s="83"/>
      <c r="D40" s="76" t="s">
        <v>47</v>
      </c>
      <c r="E40" s="77" t="s">
        <v>34</v>
      </c>
      <c r="F40" s="75">
        <f>F38/F39</f>
        <v>145.376351497286</v>
      </c>
      <c r="G40" s="75">
        <f t="shared" ref="G40:R40" si="27">G38/G39</f>
        <v>134.644615778154</v>
      </c>
      <c r="H40" s="75">
        <f t="shared" si="27"/>
        <v>134.809412740775</v>
      </c>
      <c r="I40" s="75">
        <f t="shared" si="27"/>
        <v>157.138922019936</v>
      </c>
      <c r="J40" s="75">
        <f t="shared" si="27"/>
        <v>167.963016232032</v>
      </c>
      <c r="K40" s="75">
        <f t="shared" si="27"/>
        <v>202.84250986948</v>
      </c>
      <c r="L40" s="75">
        <f t="shared" si="27"/>
        <v>246.894582242349</v>
      </c>
      <c r="M40" s="75">
        <f t="shared" si="27"/>
        <v>192.13094758471</v>
      </c>
      <c r="N40" s="75">
        <f t="shared" si="27"/>
        <v>155.644001947857</v>
      </c>
      <c r="O40" s="75">
        <f t="shared" si="27"/>
        <v>152.804029708301</v>
      </c>
      <c r="P40" s="75">
        <f t="shared" si="27"/>
        <v>167.373796547733</v>
      </c>
      <c r="Q40" s="75">
        <f t="shared" si="27"/>
        <v>126.765898923393</v>
      </c>
      <c r="R40" s="75">
        <f t="shared" si="27"/>
        <v>161.178620072981</v>
      </c>
    </row>
    <row r="41" ht="15" spans="1:18">
      <c r="A41" s="55">
        <v>39</v>
      </c>
      <c r="B41" s="81"/>
      <c r="C41" s="84" t="s">
        <v>54</v>
      </c>
      <c r="D41" s="67" t="s">
        <v>20</v>
      </c>
      <c r="E41" s="68" t="s">
        <v>21</v>
      </c>
      <c r="F41" s="70">
        <v>54068.5335643675</v>
      </c>
      <c r="G41" s="70">
        <v>44101.8392211891</v>
      </c>
      <c r="H41" s="70">
        <v>50959.7469660405</v>
      </c>
      <c r="I41" s="70">
        <v>56655.087881952</v>
      </c>
      <c r="J41" s="70">
        <v>43980.6591853631</v>
      </c>
      <c r="K41" s="70">
        <v>77464.4914077298</v>
      </c>
      <c r="L41" s="70">
        <v>76997.6790987839</v>
      </c>
      <c r="M41" s="70">
        <v>83300.8045130613</v>
      </c>
      <c r="N41" s="70">
        <v>77553.6266869949</v>
      </c>
      <c r="O41" s="70">
        <v>78034.0334326448</v>
      </c>
      <c r="P41" s="70">
        <v>81871.2396587024</v>
      </c>
      <c r="Q41" s="70">
        <v>66588.7494582478</v>
      </c>
      <c r="R41" s="92">
        <f t="shared" ref="R41" si="28">SUM(F41:Q41)</f>
        <v>791576.491075077</v>
      </c>
    </row>
    <row r="42" ht="15" spans="1:18">
      <c r="A42" s="55">
        <v>40</v>
      </c>
      <c r="B42" s="81"/>
      <c r="C42" s="85"/>
      <c r="D42" s="67" t="s">
        <v>46</v>
      </c>
      <c r="E42" s="70" t="s">
        <v>23</v>
      </c>
      <c r="F42" s="70">
        <v>1061.851144</v>
      </c>
      <c r="G42" s="70">
        <v>950.732319</v>
      </c>
      <c r="H42" s="70">
        <v>1030.951885</v>
      </c>
      <c r="I42" s="70">
        <v>996.174821</v>
      </c>
      <c r="J42" s="70">
        <v>772.459123</v>
      </c>
      <c r="K42" s="70">
        <v>883.717806</v>
      </c>
      <c r="L42" s="70">
        <v>753.901436</v>
      </c>
      <c r="M42" s="70">
        <v>1045.936815</v>
      </c>
      <c r="N42" s="70">
        <v>1260.782717</v>
      </c>
      <c r="O42" s="70">
        <v>1341.732677</v>
      </c>
      <c r="P42" s="70">
        <v>1295.934107</v>
      </c>
      <c r="Q42" s="70">
        <v>1588.649979</v>
      </c>
      <c r="R42" s="92">
        <f t="shared" ref="R42" si="29">SUM(F42:Q42)</f>
        <v>12982.824829</v>
      </c>
    </row>
    <row r="43" ht="15" spans="1:18">
      <c r="A43" s="55">
        <v>41</v>
      </c>
      <c r="B43" s="81"/>
      <c r="C43" s="86"/>
      <c r="D43" s="76" t="s">
        <v>47</v>
      </c>
      <c r="E43" s="77" t="s">
        <v>34</v>
      </c>
      <c r="F43" s="75">
        <f>F41/F42</f>
        <v>50.9191272899994</v>
      </c>
      <c r="G43" s="75">
        <f t="shared" ref="G43:R43" si="30">G41/G42</f>
        <v>46.387230495726</v>
      </c>
      <c r="H43" s="75">
        <f t="shared" si="30"/>
        <v>49.429801436408</v>
      </c>
      <c r="I43" s="75">
        <f t="shared" si="30"/>
        <v>56.8726358944501</v>
      </c>
      <c r="J43" s="75">
        <f t="shared" si="30"/>
        <v>56.9359049247233</v>
      </c>
      <c r="K43" s="75">
        <f t="shared" si="30"/>
        <v>87.6574975425241</v>
      </c>
      <c r="L43" s="75">
        <f t="shared" si="30"/>
        <v>102.13228868128</v>
      </c>
      <c r="M43" s="75">
        <f t="shared" si="30"/>
        <v>79.6422913109348</v>
      </c>
      <c r="N43" s="75">
        <f t="shared" si="30"/>
        <v>61.512285694661</v>
      </c>
      <c r="O43" s="75">
        <f t="shared" si="30"/>
        <v>58.1591510517</v>
      </c>
      <c r="P43" s="75">
        <f t="shared" si="30"/>
        <v>63.1754648762419</v>
      </c>
      <c r="Q43" s="75">
        <f t="shared" si="30"/>
        <v>41.9153056610765</v>
      </c>
      <c r="R43" s="75">
        <f t="shared" si="30"/>
        <v>60.9710522556629</v>
      </c>
    </row>
    <row r="44" ht="15" spans="1:23">
      <c r="A44" s="55">
        <v>42</v>
      </c>
      <c r="B44" s="81"/>
      <c r="C44" s="79" t="s">
        <v>55</v>
      </c>
      <c r="D44" s="67" t="s">
        <v>20</v>
      </c>
      <c r="E44" s="68" t="s">
        <v>21</v>
      </c>
      <c r="F44" s="70">
        <v>266842.984423867</v>
      </c>
      <c r="G44" s="70">
        <v>234409.965156017</v>
      </c>
      <c r="H44" s="70">
        <v>227319.796467554</v>
      </c>
      <c r="I44" s="70">
        <v>249396.757153439</v>
      </c>
      <c r="J44" s="70">
        <v>141476.408958251</v>
      </c>
      <c r="K44" s="70">
        <v>203527.66852564</v>
      </c>
      <c r="L44" s="70">
        <v>234972.463146012</v>
      </c>
      <c r="M44" s="70">
        <v>253795.816467746</v>
      </c>
      <c r="N44" s="70">
        <v>262540.557140057</v>
      </c>
      <c r="O44" s="70">
        <v>273710.071560268</v>
      </c>
      <c r="P44" s="70">
        <v>291392.027691321</v>
      </c>
      <c r="Q44" s="70">
        <v>253487.74479407</v>
      </c>
      <c r="R44" s="92">
        <f t="shared" ref="R44:R46" si="31">SUM(F44:Q44)</f>
        <v>2892872.26148424</v>
      </c>
      <c r="S44" s="94"/>
      <c r="T44" s="96"/>
      <c r="U44" s="96"/>
      <c r="V44" s="96"/>
      <c r="W44" s="96"/>
    </row>
    <row r="45" ht="15" spans="1:23">
      <c r="A45" s="55">
        <v>43</v>
      </c>
      <c r="B45" s="81"/>
      <c r="C45" s="82"/>
      <c r="D45" s="67" t="s">
        <v>22</v>
      </c>
      <c r="E45" s="70" t="s">
        <v>23</v>
      </c>
      <c r="F45" s="70">
        <v>92</v>
      </c>
      <c r="G45" s="70">
        <v>50.1428571428596</v>
      </c>
      <c r="H45" s="70">
        <v>62</v>
      </c>
      <c r="I45" s="70">
        <v>0</v>
      </c>
      <c r="J45" s="70">
        <v>106.9</v>
      </c>
      <c r="K45" s="70">
        <v>331.4</v>
      </c>
      <c r="L45" s="70">
        <v>700.8</v>
      </c>
      <c r="M45" s="70">
        <v>149</v>
      </c>
      <c r="N45" s="70">
        <v>0</v>
      </c>
      <c r="O45" s="70">
        <v>195</v>
      </c>
      <c r="P45" s="70">
        <v>194</v>
      </c>
      <c r="Q45" s="70">
        <v>341</v>
      </c>
      <c r="R45" s="92">
        <f t="shared" si="31"/>
        <v>2222.24285714286</v>
      </c>
      <c r="S45" s="94"/>
      <c r="T45" s="96"/>
      <c r="U45" s="96"/>
      <c r="V45" s="96"/>
      <c r="W45" s="96"/>
    </row>
    <row r="46" ht="15" spans="1:23">
      <c r="A46" s="55">
        <v>44</v>
      </c>
      <c r="B46" s="81"/>
      <c r="C46" s="82"/>
      <c r="D46" s="67" t="s">
        <v>24</v>
      </c>
      <c r="E46" s="70" t="s">
        <v>25</v>
      </c>
      <c r="F46" s="70">
        <v>35579.532051782</v>
      </c>
      <c r="G46" s="70">
        <v>25382.998351782</v>
      </c>
      <c r="H46" s="70">
        <v>27061.998351782</v>
      </c>
      <c r="I46" s="70">
        <v>55538</v>
      </c>
      <c r="J46" s="70">
        <v>34942.84</v>
      </c>
      <c r="K46" s="70">
        <v>44471.84</v>
      </c>
      <c r="L46" s="70">
        <v>49005.76</v>
      </c>
      <c r="M46" s="70">
        <v>54983.76</v>
      </c>
      <c r="N46" s="70">
        <v>65065.76</v>
      </c>
      <c r="O46" s="70">
        <v>74670.76</v>
      </c>
      <c r="P46" s="70">
        <v>79223.76</v>
      </c>
      <c r="Q46" s="70">
        <v>73569</v>
      </c>
      <c r="R46" s="92">
        <f t="shared" si="31"/>
        <v>619496.008755346</v>
      </c>
      <c r="S46" s="94"/>
      <c r="T46" s="96"/>
      <c r="U46" s="96"/>
      <c r="V46" s="96"/>
      <c r="W46" s="96"/>
    </row>
    <row r="47" customHeight="1" spans="1:23">
      <c r="A47" s="55">
        <v>45</v>
      </c>
      <c r="B47" s="81"/>
      <c r="C47" s="82"/>
      <c r="D47" s="67" t="s">
        <v>46</v>
      </c>
      <c r="E47" s="70" t="s">
        <v>23</v>
      </c>
      <c r="F47" s="70">
        <v>1089.349604</v>
      </c>
      <c r="G47" s="70">
        <v>927.161145</v>
      </c>
      <c r="H47" s="70">
        <v>1028.190733</v>
      </c>
      <c r="I47" s="70">
        <v>990.465682</v>
      </c>
      <c r="J47" s="70">
        <v>697.555388</v>
      </c>
      <c r="K47" s="70">
        <v>899.40279</v>
      </c>
      <c r="L47" s="70">
        <v>777.468873</v>
      </c>
      <c r="M47" s="70">
        <v>1039.531111</v>
      </c>
      <c r="N47" s="70">
        <v>1253.029878</v>
      </c>
      <c r="O47" s="70">
        <v>1318.451862</v>
      </c>
      <c r="P47" s="70">
        <v>1274.347644</v>
      </c>
      <c r="Q47" s="70">
        <v>1439.007442</v>
      </c>
      <c r="R47" s="92">
        <f t="shared" ref="R47" si="32">SUM(F47:Q47)</f>
        <v>12733.962152</v>
      </c>
      <c r="S47" s="96"/>
      <c r="T47" s="96"/>
      <c r="U47" s="96"/>
      <c r="V47" s="96"/>
      <c r="W47" s="96"/>
    </row>
    <row r="48" customHeight="1" spans="1:23">
      <c r="A48" s="55">
        <v>46</v>
      </c>
      <c r="B48" s="81"/>
      <c r="C48" s="82"/>
      <c r="D48" s="76" t="s">
        <v>47</v>
      </c>
      <c r="E48" s="77" t="s">
        <v>34</v>
      </c>
      <c r="F48" s="75">
        <f>F44/F47</f>
        <v>244.956241269141</v>
      </c>
      <c r="G48" s="75">
        <f t="shared" ref="G48:R48" si="33">G44/G47</f>
        <v>252.825483919537</v>
      </c>
      <c r="H48" s="75">
        <f t="shared" si="33"/>
        <v>221.087186619833</v>
      </c>
      <c r="I48" s="75">
        <f t="shared" si="33"/>
        <v>251.797474345445</v>
      </c>
      <c r="J48" s="75">
        <f t="shared" si="33"/>
        <v>202.817455634435</v>
      </c>
      <c r="K48" s="75">
        <f t="shared" si="33"/>
        <v>226.292013754638</v>
      </c>
      <c r="L48" s="75">
        <f t="shared" si="33"/>
        <v>302.227486277784</v>
      </c>
      <c r="M48" s="75">
        <f t="shared" si="33"/>
        <v>244.144512638589</v>
      </c>
      <c r="N48" s="75">
        <f t="shared" si="33"/>
        <v>209.524578583159</v>
      </c>
      <c r="O48" s="75">
        <f t="shared" si="33"/>
        <v>207.599594227937</v>
      </c>
      <c r="P48" s="75">
        <f t="shared" si="33"/>
        <v>228.659760986949</v>
      </c>
      <c r="Q48" s="75">
        <f t="shared" si="33"/>
        <v>176.15457529654</v>
      </c>
      <c r="R48" s="75">
        <f t="shared" si="33"/>
        <v>227.177702191449</v>
      </c>
      <c r="S48" s="96"/>
      <c r="T48" s="96"/>
      <c r="U48" s="96"/>
      <c r="V48" s="96"/>
      <c r="W48" s="96"/>
    </row>
    <row r="49" customHeight="1" spans="1:23">
      <c r="A49" s="55">
        <v>47</v>
      </c>
      <c r="B49" s="81"/>
      <c r="C49" s="82"/>
      <c r="D49" s="76" t="s">
        <v>48</v>
      </c>
      <c r="E49" s="77" t="s">
        <v>36</v>
      </c>
      <c r="F49" s="75">
        <f>F45/F47</f>
        <v>0.0844540629217505</v>
      </c>
      <c r="G49" s="75">
        <f t="shared" ref="G49:R49" si="34">G45/G47</f>
        <v>0.0540821381625732</v>
      </c>
      <c r="H49" s="75">
        <f t="shared" si="34"/>
        <v>0.0603000960912181</v>
      </c>
      <c r="I49" s="75">
        <f t="shared" si="34"/>
        <v>0</v>
      </c>
      <c r="J49" s="75">
        <f t="shared" si="34"/>
        <v>0.153249479308731</v>
      </c>
      <c r="K49" s="75">
        <f t="shared" si="34"/>
        <v>0.368466724458349</v>
      </c>
      <c r="L49" s="75">
        <f t="shared" si="34"/>
        <v>0.901386569080046</v>
      </c>
      <c r="M49" s="75">
        <f t="shared" si="34"/>
        <v>0.143333853526198</v>
      </c>
      <c r="N49" s="75">
        <f t="shared" si="34"/>
        <v>0</v>
      </c>
      <c r="O49" s="75">
        <f t="shared" si="34"/>
        <v>0.147900735415701</v>
      </c>
      <c r="P49" s="75">
        <f t="shared" si="34"/>
        <v>0.152234753925594</v>
      </c>
      <c r="Q49" s="75">
        <f t="shared" si="34"/>
        <v>0.236968892618138</v>
      </c>
      <c r="R49" s="75">
        <f t="shared" si="34"/>
        <v>0.174513072256449</v>
      </c>
      <c r="S49" s="96"/>
      <c r="T49" s="96"/>
      <c r="U49" s="96"/>
      <c r="V49" s="96"/>
      <c r="W49" s="96"/>
    </row>
    <row r="50" ht="15" spans="1:23">
      <c r="A50" s="55">
        <v>48</v>
      </c>
      <c r="B50" s="81"/>
      <c r="C50" s="83"/>
      <c r="D50" s="76" t="s">
        <v>49</v>
      </c>
      <c r="E50" s="75" t="s">
        <v>38</v>
      </c>
      <c r="F50" s="75">
        <f>F46/F47</f>
        <v>32.6612612894308</v>
      </c>
      <c r="G50" s="75">
        <f t="shared" ref="G50:R50" si="35">G46/G47</f>
        <v>27.3771161449847</v>
      </c>
      <c r="H50" s="75">
        <f t="shared" si="35"/>
        <v>26.3200177585942</v>
      </c>
      <c r="I50" s="75">
        <f t="shared" si="35"/>
        <v>56.0726141342472</v>
      </c>
      <c r="J50" s="75">
        <f t="shared" si="35"/>
        <v>50.0932837751946</v>
      </c>
      <c r="K50" s="75">
        <f t="shared" si="35"/>
        <v>49.4459662505606</v>
      </c>
      <c r="L50" s="75">
        <f t="shared" si="35"/>
        <v>63.0324398852171</v>
      </c>
      <c r="M50" s="75">
        <f t="shared" si="35"/>
        <v>52.8928469943599</v>
      </c>
      <c r="N50" s="75">
        <f t="shared" si="35"/>
        <v>51.9267426438813</v>
      </c>
      <c r="O50" s="75">
        <f t="shared" si="35"/>
        <v>56.6351811182015</v>
      </c>
      <c r="P50" s="75">
        <f t="shared" si="35"/>
        <v>62.1680907662901</v>
      </c>
      <c r="Q50" s="75">
        <f t="shared" si="35"/>
        <v>51.1248224663455</v>
      </c>
      <c r="R50" s="75">
        <f t="shared" si="35"/>
        <v>48.64911654053</v>
      </c>
      <c r="S50" s="96"/>
      <c r="T50" s="96"/>
      <c r="U50" s="96"/>
      <c r="V50" s="96"/>
      <c r="W50" s="96"/>
    </row>
    <row r="51" ht="15" spans="1:18">
      <c r="A51" s="55">
        <v>49</v>
      </c>
      <c r="B51" s="81"/>
      <c r="C51" s="79" t="s">
        <v>56</v>
      </c>
      <c r="D51" s="67" t="s">
        <v>20</v>
      </c>
      <c r="E51" s="68" t="s">
        <v>21</v>
      </c>
      <c r="F51" s="70">
        <v>338826.975880863</v>
      </c>
      <c r="G51" s="70">
        <v>271971.984394612</v>
      </c>
      <c r="H51" s="70">
        <v>251393.773630325</v>
      </c>
      <c r="I51" s="70">
        <v>244464.77969307</v>
      </c>
      <c r="J51" s="70">
        <v>228034.594215953</v>
      </c>
      <c r="K51" s="70">
        <v>252864.585793886</v>
      </c>
      <c r="L51" s="70">
        <v>302316.459350115</v>
      </c>
      <c r="M51" s="70">
        <v>258456.6</v>
      </c>
      <c r="N51" s="70">
        <v>277316.94</v>
      </c>
      <c r="O51" s="70">
        <v>289920.620000001</v>
      </c>
      <c r="P51" s="70">
        <v>316639.779999998</v>
      </c>
      <c r="Q51" s="70">
        <v>287404.500000003</v>
      </c>
      <c r="R51" s="92">
        <f t="shared" ref="R51:R54" si="36">SUM(F51:Q51)</f>
        <v>3319611.59295883</v>
      </c>
    </row>
    <row r="52" ht="15" spans="1:18">
      <c r="A52" s="55">
        <v>50</v>
      </c>
      <c r="B52" s="81"/>
      <c r="C52" s="82"/>
      <c r="D52" s="67" t="s">
        <v>22</v>
      </c>
      <c r="E52" s="70" t="s">
        <v>23</v>
      </c>
      <c r="F52" s="70">
        <v>362.334999999999</v>
      </c>
      <c r="G52" s="70">
        <v>418.142857142901</v>
      </c>
      <c r="H52" s="70">
        <v>298</v>
      </c>
      <c r="I52" s="70">
        <v>230</v>
      </c>
      <c r="J52" s="70">
        <v>220</v>
      </c>
      <c r="K52" s="70">
        <v>226</v>
      </c>
      <c r="L52" s="70">
        <v>223</v>
      </c>
      <c r="M52" s="70">
        <v>203</v>
      </c>
      <c r="N52" s="70">
        <v>302</v>
      </c>
      <c r="O52" s="70">
        <v>306</v>
      </c>
      <c r="P52" s="70">
        <v>301</v>
      </c>
      <c r="Q52" s="70">
        <v>247</v>
      </c>
      <c r="R52" s="92">
        <f t="shared" si="36"/>
        <v>3336.4778571429</v>
      </c>
    </row>
    <row r="53" ht="15" spans="1:18">
      <c r="A53" s="55">
        <v>51</v>
      </c>
      <c r="B53" s="81"/>
      <c r="C53" s="82"/>
      <c r="D53" s="67" t="s">
        <v>26</v>
      </c>
      <c r="E53" s="70" t="s">
        <v>25</v>
      </c>
      <c r="F53" s="70">
        <v>789506.993000001</v>
      </c>
      <c r="G53" s="70">
        <v>702505.571428601</v>
      </c>
      <c r="H53" s="70">
        <v>718706</v>
      </c>
      <c r="I53" s="70">
        <v>888066</v>
      </c>
      <c r="J53" s="70">
        <v>977917</v>
      </c>
      <c r="K53" s="70">
        <v>957792</v>
      </c>
      <c r="L53" s="70">
        <v>580759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92">
        <f t="shared" si="36"/>
        <v>5615252.5644286</v>
      </c>
    </row>
    <row r="54" ht="15" spans="1:18">
      <c r="A54" s="55">
        <v>52</v>
      </c>
      <c r="B54" s="81"/>
      <c r="C54" s="82"/>
      <c r="D54" s="73" t="s">
        <v>45</v>
      </c>
      <c r="E54" s="74" t="s">
        <v>30</v>
      </c>
      <c r="F54" s="75">
        <f>(F51*$S$3+F52*$S$4)/1000</f>
        <v>41.7349916642581</v>
      </c>
      <c r="G54" s="75">
        <f t="shared" ref="G54:Q54" si="37">(G51*$S$3+G52*$S$4)/1000</f>
        <v>33.5328614106693</v>
      </c>
      <c r="H54" s="75">
        <f t="shared" si="37"/>
        <v>30.9729105791669</v>
      </c>
      <c r="I54" s="75">
        <f t="shared" si="37"/>
        <v>30.1038544242783</v>
      </c>
      <c r="J54" s="75">
        <f t="shared" si="37"/>
        <v>28.0820136291406</v>
      </c>
      <c r="K54" s="75">
        <f t="shared" si="37"/>
        <v>31.1351621940686</v>
      </c>
      <c r="L54" s="75">
        <f t="shared" si="37"/>
        <v>37.2120261541291</v>
      </c>
      <c r="M54" s="75">
        <f t="shared" si="37"/>
        <v>31.81650744</v>
      </c>
      <c r="N54" s="75">
        <f t="shared" si="37"/>
        <v>34.159896126</v>
      </c>
      <c r="O54" s="75">
        <f t="shared" si="37"/>
        <v>35.7099167980001</v>
      </c>
      <c r="P54" s="75">
        <f t="shared" si="37"/>
        <v>38.9924160619997</v>
      </c>
      <c r="Q54" s="75">
        <f t="shared" si="37"/>
        <v>35.3855167500004</v>
      </c>
      <c r="R54" s="92">
        <f t="shared" si="36"/>
        <v>408.838073231711</v>
      </c>
    </row>
    <row r="55" ht="15" spans="1:18">
      <c r="A55" s="55">
        <v>53</v>
      </c>
      <c r="B55" s="81"/>
      <c r="C55" s="82"/>
      <c r="D55" s="67" t="s">
        <v>46</v>
      </c>
      <c r="E55" s="70" t="s">
        <v>23</v>
      </c>
      <c r="F55" s="70">
        <v>631.230637</v>
      </c>
      <c r="G55" s="70">
        <v>708.316095</v>
      </c>
      <c r="H55" s="70">
        <v>643.237245</v>
      </c>
      <c r="I55" s="70">
        <v>561.984981</v>
      </c>
      <c r="J55" s="70">
        <v>470.302251</v>
      </c>
      <c r="K55" s="70">
        <v>496.345325</v>
      </c>
      <c r="L55" s="70">
        <v>603.52967</v>
      </c>
      <c r="M55" s="70">
        <v>746.08047</v>
      </c>
      <c r="N55" s="70">
        <v>776.121145</v>
      </c>
      <c r="O55" s="70">
        <v>778.630814</v>
      </c>
      <c r="P55" s="70">
        <v>784.003532</v>
      </c>
      <c r="Q55" s="70">
        <v>756.308385</v>
      </c>
      <c r="R55" s="92">
        <f t="shared" ref="R55" si="38">SUM(F55:Q55)</f>
        <v>7956.09055</v>
      </c>
    </row>
    <row r="56" ht="15" spans="1:18">
      <c r="A56" s="55">
        <v>54</v>
      </c>
      <c r="B56" s="81"/>
      <c r="C56" s="82"/>
      <c r="D56" s="76" t="s">
        <v>47</v>
      </c>
      <c r="E56" s="77" t="s">
        <v>34</v>
      </c>
      <c r="F56" s="75">
        <f>F51/F55</f>
        <v>536.772070334196</v>
      </c>
      <c r="G56" s="75">
        <f t="shared" ref="G56:R56" si="39">G51/G55</f>
        <v>383.969793026674</v>
      </c>
      <c r="H56" s="75">
        <f t="shared" si="39"/>
        <v>390.825897574269</v>
      </c>
      <c r="I56" s="75">
        <f t="shared" si="39"/>
        <v>435.002336286759</v>
      </c>
      <c r="J56" s="75">
        <f t="shared" si="39"/>
        <v>484.868175159878</v>
      </c>
      <c r="K56" s="75">
        <f t="shared" si="39"/>
        <v>509.452941445325</v>
      </c>
      <c r="L56" s="75">
        <f t="shared" si="39"/>
        <v>500.913997070127</v>
      </c>
      <c r="M56" s="75">
        <f t="shared" si="39"/>
        <v>346.419200599099</v>
      </c>
      <c r="N56" s="75">
        <f t="shared" si="39"/>
        <v>357.311409161517</v>
      </c>
      <c r="O56" s="75">
        <f t="shared" si="39"/>
        <v>372.346707563003</v>
      </c>
      <c r="P56" s="75">
        <f t="shared" si="39"/>
        <v>403.875450908043</v>
      </c>
      <c r="Q56" s="75">
        <f t="shared" si="39"/>
        <v>380.009670261692</v>
      </c>
      <c r="R56" s="75">
        <f t="shared" si="39"/>
        <v>417.24155501961</v>
      </c>
    </row>
    <row r="57" ht="15" spans="1:18">
      <c r="A57" s="55">
        <v>55</v>
      </c>
      <c r="B57" s="87"/>
      <c r="C57" s="83"/>
      <c r="D57" s="76" t="s">
        <v>50</v>
      </c>
      <c r="E57" s="77" t="s">
        <v>42</v>
      </c>
      <c r="F57" s="78">
        <f>F54/F55</f>
        <v>0.066116866352699</v>
      </c>
      <c r="G57" s="78">
        <f t="shared" ref="G57:R57" si="40">G54/G55</f>
        <v>0.0473416623558007</v>
      </c>
      <c r="H57" s="78">
        <f t="shared" si="40"/>
        <v>0.0481516125192143</v>
      </c>
      <c r="I57" s="78">
        <f t="shared" si="40"/>
        <v>0.0535670088028177</v>
      </c>
      <c r="J57" s="78">
        <f t="shared" si="40"/>
        <v>0.0597105660656101</v>
      </c>
      <c r="K57" s="78">
        <f t="shared" si="40"/>
        <v>0.0627288313717241</v>
      </c>
      <c r="L57" s="78">
        <f t="shared" si="40"/>
        <v>0.0616573268951784</v>
      </c>
      <c r="M57" s="78">
        <f t="shared" si="40"/>
        <v>0.042644873735939</v>
      </c>
      <c r="N57" s="78">
        <f t="shared" si="40"/>
        <v>0.0440136135267903</v>
      </c>
      <c r="O57" s="78">
        <f t="shared" si="40"/>
        <v>0.045862450028853</v>
      </c>
      <c r="P57" s="78">
        <f t="shared" si="40"/>
        <v>0.0497350005076249</v>
      </c>
      <c r="Q57" s="78">
        <f t="shared" si="40"/>
        <v>0.04678715382747</v>
      </c>
      <c r="R57" s="78">
        <f t="shared" si="40"/>
        <v>0.0513868049467726</v>
      </c>
    </row>
    <row r="58" ht="15.9" customHeight="1" spans="1:18">
      <c r="A58" s="55">
        <v>56</v>
      </c>
      <c r="B58" s="99" t="s">
        <v>57</v>
      </c>
      <c r="C58" s="79" t="s">
        <v>58</v>
      </c>
      <c r="D58" s="67" t="s">
        <v>20</v>
      </c>
      <c r="E58" s="68" t="s">
        <v>21</v>
      </c>
      <c r="F58" s="70">
        <v>12976</v>
      </c>
      <c r="G58" s="70">
        <v>10008</v>
      </c>
      <c r="H58" s="70">
        <v>4534</v>
      </c>
      <c r="I58" s="70">
        <v>23228</v>
      </c>
      <c r="J58" s="70">
        <v>28372.8</v>
      </c>
      <c r="K58" s="70">
        <v>37681</v>
      </c>
      <c r="L58" s="70">
        <v>45165</v>
      </c>
      <c r="M58" s="70">
        <v>39611</v>
      </c>
      <c r="N58" s="70">
        <v>44523</v>
      </c>
      <c r="O58" s="70">
        <v>54518</v>
      </c>
      <c r="P58" s="70">
        <v>56537</v>
      </c>
      <c r="Q58" s="70">
        <v>49533</v>
      </c>
      <c r="R58" s="92">
        <f t="shared" ref="R58:R59" si="41">SUM(F58:Q58)</f>
        <v>406686.8</v>
      </c>
    </row>
    <row r="59" ht="15.9" customHeight="1" spans="1:18">
      <c r="A59" s="55">
        <v>57</v>
      </c>
      <c r="B59" s="81"/>
      <c r="C59" s="82"/>
      <c r="D59" s="67" t="s">
        <v>24</v>
      </c>
      <c r="E59" s="70" t="s">
        <v>25</v>
      </c>
      <c r="F59" s="70">
        <v>125269.8535</v>
      </c>
      <c r="G59" s="70">
        <v>108296</v>
      </c>
      <c r="H59" s="70">
        <v>114829</v>
      </c>
      <c r="I59" s="70">
        <v>131500</v>
      </c>
      <c r="J59" s="70">
        <v>63929</v>
      </c>
      <c r="K59" s="70">
        <v>80436</v>
      </c>
      <c r="L59" s="70">
        <v>82270</v>
      </c>
      <c r="M59" s="70">
        <v>109218</v>
      </c>
      <c r="N59" s="70">
        <v>132327</v>
      </c>
      <c r="O59" s="70">
        <v>154038</v>
      </c>
      <c r="P59" s="70">
        <v>163392</v>
      </c>
      <c r="Q59" s="70">
        <v>168370</v>
      </c>
      <c r="R59" s="92">
        <f t="shared" si="41"/>
        <v>1433874.8535</v>
      </c>
    </row>
    <row r="60" ht="15" spans="1:18">
      <c r="A60" s="55">
        <v>58</v>
      </c>
      <c r="B60" s="81"/>
      <c r="C60" s="81"/>
      <c r="D60" s="68" t="s">
        <v>59</v>
      </c>
      <c r="E60" s="70" t="s">
        <v>23</v>
      </c>
      <c r="F60" s="70">
        <v>1328.223</v>
      </c>
      <c r="G60" s="70">
        <v>1241.807</v>
      </c>
      <c r="H60" s="70">
        <v>1332.799</v>
      </c>
      <c r="I60" s="70">
        <v>1342.572</v>
      </c>
      <c r="J60" s="70">
        <v>887.505</v>
      </c>
      <c r="K60" s="70">
        <v>1093.579</v>
      </c>
      <c r="L60" s="70">
        <v>964.578</v>
      </c>
      <c r="M60" s="70">
        <v>1360.48</v>
      </c>
      <c r="N60" s="70">
        <v>1600.129</v>
      </c>
      <c r="O60" s="70">
        <v>1775.001</v>
      </c>
      <c r="P60" s="70">
        <v>1631.318</v>
      </c>
      <c r="Q60" s="70">
        <v>1948.182</v>
      </c>
      <c r="R60" s="92">
        <f t="shared" ref="R60" si="42">SUM(F60:Q60)</f>
        <v>16506.173</v>
      </c>
    </row>
    <row r="61" ht="15" spans="1:18">
      <c r="A61" s="55">
        <v>59</v>
      </c>
      <c r="B61" s="81"/>
      <c r="C61" s="81"/>
      <c r="D61" s="76" t="s">
        <v>60</v>
      </c>
      <c r="E61" s="77" t="s">
        <v>34</v>
      </c>
      <c r="F61" s="75">
        <f>F58/F60</f>
        <v>9.7694438358619</v>
      </c>
      <c r="G61" s="75">
        <f t="shared" ref="G61:R61" si="43">G58/G60</f>
        <v>8.05922337368045</v>
      </c>
      <c r="H61" s="75">
        <f t="shared" si="43"/>
        <v>3.40186329671616</v>
      </c>
      <c r="I61" s="75">
        <f t="shared" si="43"/>
        <v>17.3011205358074</v>
      </c>
      <c r="J61" s="75">
        <f t="shared" si="43"/>
        <v>31.9691720046648</v>
      </c>
      <c r="K61" s="75">
        <f t="shared" si="43"/>
        <v>34.4565870412654</v>
      </c>
      <c r="L61" s="75">
        <f t="shared" si="43"/>
        <v>46.8235850288935</v>
      </c>
      <c r="M61" s="75">
        <f t="shared" si="43"/>
        <v>29.1154592496766</v>
      </c>
      <c r="N61" s="75">
        <f t="shared" si="43"/>
        <v>27.8246316390741</v>
      </c>
      <c r="O61" s="75">
        <f t="shared" si="43"/>
        <v>30.7143488933246</v>
      </c>
      <c r="P61" s="75">
        <f t="shared" si="43"/>
        <v>34.6572526018839</v>
      </c>
      <c r="Q61" s="75">
        <f t="shared" si="43"/>
        <v>25.4252426108033</v>
      </c>
      <c r="R61" s="75">
        <f t="shared" si="43"/>
        <v>24.6384670753178</v>
      </c>
    </row>
    <row r="62" ht="15" spans="1:18">
      <c r="A62" s="55">
        <v>60</v>
      </c>
      <c r="B62" s="81"/>
      <c r="C62" s="87"/>
      <c r="D62" s="76" t="s">
        <v>61</v>
      </c>
      <c r="E62" s="75" t="s">
        <v>38</v>
      </c>
      <c r="F62" s="75">
        <f>F59/F60</f>
        <v>94.3138716164379</v>
      </c>
      <c r="G62" s="75">
        <f t="shared" ref="G62:R62" si="44">G59/G60</f>
        <v>87.2083987286269</v>
      </c>
      <c r="H62" s="75">
        <f t="shared" si="44"/>
        <v>86.1562771280591</v>
      </c>
      <c r="I62" s="75">
        <f t="shared" si="44"/>
        <v>97.9463298802597</v>
      </c>
      <c r="J62" s="75">
        <f t="shared" si="44"/>
        <v>72.032270240731</v>
      </c>
      <c r="K62" s="75">
        <f t="shared" si="44"/>
        <v>73.552985198143</v>
      </c>
      <c r="L62" s="75">
        <f t="shared" si="44"/>
        <v>85.2911843313864</v>
      </c>
      <c r="M62" s="75">
        <f t="shared" si="44"/>
        <v>80.2790191697048</v>
      </c>
      <c r="N62" s="75">
        <f t="shared" si="44"/>
        <v>82.697707497333</v>
      </c>
      <c r="O62" s="75">
        <f t="shared" si="44"/>
        <v>86.7819229397617</v>
      </c>
      <c r="P62" s="75">
        <f t="shared" si="44"/>
        <v>100.159502929533</v>
      </c>
      <c r="Q62" s="75">
        <f t="shared" si="44"/>
        <v>86.4241636561676</v>
      </c>
      <c r="R62" s="75">
        <f t="shared" si="44"/>
        <v>86.869006734632</v>
      </c>
    </row>
    <row r="63" ht="14.25" customHeight="1" spans="1:18">
      <c r="A63" s="55">
        <v>61</v>
      </c>
      <c r="B63" s="81"/>
      <c r="C63" s="79" t="s">
        <v>62</v>
      </c>
      <c r="D63" s="67" t="s">
        <v>20</v>
      </c>
      <c r="E63" s="68" t="s">
        <v>21</v>
      </c>
      <c r="F63" s="70">
        <v>189322</v>
      </c>
      <c r="G63" s="70">
        <v>157964</v>
      </c>
      <c r="H63" s="70">
        <v>164898</v>
      </c>
      <c r="I63" s="70">
        <v>176281</v>
      </c>
      <c r="J63" s="70">
        <v>105121.2</v>
      </c>
      <c r="K63" s="70">
        <v>133225</v>
      </c>
      <c r="L63" s="70">
        <v>137118</v>
      </c>
      <c r="M63" s="70">
        <v>155308</v>
      </c>
      <c r="N63" s="70">
        <v>196466</v>
      </c>
      <c r="O63" s="70">
        <v>249473</v>
      </c>
      <c r="P63" s="70">
        <v>265885</v>
      </c>
      <c r="Q63" s="70">
        <v>235322</v>
      </c>
      <c r="R63" s="92">
        <f t="shared" ref="R63:R65" si="45">SUM(F63:Q63)</f>
        <v>2166383.2</v>
      </c>
    </row>
    <row r="64" ht="15" spans="1:18">
      <c r="A64" s="55">
        <v>62</v>
      </c>
      <c r="B64" s="81"/>
      <c r="C64" s="82"/>
      <c r="D64" s="67" t="s">
        <v>22</v>
      </c>
      <c r="E64" s="70" t="s">
        <v>23</v>
      </c>
      <c r="F64" s="70">
        <v>2291.97</v>
      </c>
      <c r="G64" s="70">
        <v>2044.1428571429</v>
      </c>
      <c r="H64" s="70">
        <v>2565</v>
      </c>
      <c r="I64" s="70">
        <v>2596</v>
      </c>
      <c r="J64" s="70">
        <v>2929</v>
      </c>
      <c r="K64" s="70">
        <v>3438</v>
      </c>
      <c r="L64" s="70">
        <v>4488</v>
      </c>
      <c r="M64" s="70">
        <v>3528</v>
      </c>
      <c r="N64" s="70">
        <v>3920</v>
      </c>
      <c r="O64" s="70">
        <v>2898</v>
      </c>
      <c r="P64" s="70">
        <v>3054</v>
      </c>
      <c r="Q64" s="70">
        <v>2244</v>
      </c>
      <c r="R64" s="92">
        <f t="shared" si="45"/>
        <v>35996.1128571429</v>
      </c>
    </row>
    <row r="65" customHeight="1" spans="1:18">
      <c r="A65" s="55">
        <v>63</v>
      </c>
      <c r="B65" s="81"/>
      <c r="C65" s="82"/>
      <c r="D65" s="67" t="s">
        <v>24</v>
      </c>
      <c r="E65" s="70" t="s">
        <v>25</v>
      </c>
      <c r="F65" s="70">
        <v>2103</v>
      </c>
      <c r="G65" s="70">
        <v>13645.7211085708</v>
      </c>
      <c r="H65" s="70">
        <v>4672.4</v>
      </c>
      <c r="I65" s="70">
        <v>7423.836</v>
      </c>
      <c r="J65" s="70">
        <v>5035.036</v>
      </c>
      <c r="K65" s="70">
        <v>3436.4</v>
      </c>
      <c r="L65" s="70">
        <v>3640.4</v>
      </c>
      <c r="M65" s="70">
        <v>4090</v>
      </c>
      <c r="N65" s="70">
        <v>5022.8</v>
      </c>
      <c r="O65" s="70">
        <v>5795.6</v>
      </c>
      <c r="P65" s="70">
        <v>23888.8</v>
      </c>
      <c r="Q65" s="70">
        <v>26457.6</v>
      </c>
      <c r="R65" s="92">
        <f t="shared" si="45"/>
        <v>105211.593108571</v>
      </c>
    </row>
    <row r="66" ht="15" spans="1:18">
      <c r="A66" s="55">
        <v>64</v>
      </c>
      <c r="B66" s="81"/>
      <c r="C66" s="82"/>
      <c r="D66" s="68" t="s">
        <v>59</v>
      </c>
      <c r="E66" s="70" t="s">
        <v>23</v>
      </c>
      <c r="F66" s="70">
        <v>1298.768424</v>
      </c>
      <c r="G66" s="70">
        <v>1207.381795</v>
      </c>
      <c r="H66" s="70">
        <v>1300.875262</v>
      </c>
      <c r="I66" s="70">
        <v>1314.687909</v>
      </c>
      <c r="J66" s="70">
        <v>865.751345</v>
      </c>
      <c r="K66" s="70">
        <v>1064.247593</v>
      </c>
      <c r="L66" s="70">
        <v>939.265673</v>
      </c>
      <c r="M66" s="70">
        <v>1319.429335</v>
      </c>
      <c r="N66" s="70">
        <v>1555.065171</v>
      </c>
      <c r="O66" s="70">
        <v>1721.910175</v>
      </c>
      <c r="P66" s="70">
        <v>1586.455918</v>
      </c>
      <c r="Q66" s="70">
        <v>1900.747943</v>
      </c>
      <c r="R66" s="92">
        <f t="shared" ref="R66" si="46">SUM(F66:Q66)</f>
        <v>16074.586543</v>
      </c>
    </row>
    <row r="67" ht="15" spans="1:18">
      <c r="A67" s="55">
        <v>65</v>
      </c>
      <c r="B67" s="81"/>
      <c r="C67" s="82"/>
      <c r="D67" s="76" t="s">
        <v>60</v>
      </c>
      <c r="E67" s="77" t="s">
        <v>34</v>
      </c>
      <c r="F67" s="75">
        <f>F63/F66</f>
        <v>145.770405640844</v>
      </c>
      <c r="G67" s="75">
        <f t="shared" ref="G67:R67" si="47">G63/G66</f>
        <v>130.831855055426</v>
      </c>
      <c r="H67" s="75">
        <f t="shared" si="47"/>
        <v>126.759271097585</v>
      </c>
      <c r="I67" s="75">
        <f t="shared" si="47"/>
        <v>134.085815190988</v>
      </c>
      <c r="J67" s="75">
        <f t="shared" si="47"/>
        <v>121.421930912507</v>
      </c>
      <c r="K67" s="75">
        <f t="shared" si="47"/>
        <v>125.182336212246</v>
      </c>
      <c r="L67" s="75">
        <f t="shared" si="47"/>
        <v>145.98425551106</v>
      </c>
      <c r="M67" s="75">
        <f t="shared" si="47"/>
        <v>117.708463712458</v>
      </c>
      <c r="N67" s="75">
        <f t="shared" si="47"/>
        <v>126.339399572341</v>
      </c>
      <c r="O67" s="75">
        <f t="shared" si="47"/>
        <v>144.881541222091</v>
      </c>
      <c r="P67" s="75">
        <f t="shared" si="47"/>
        <v>167.596840847109</v>
      </c>
      <c r="Q67" s="75">
        <f t="shared" si="47"/>
        <v>123.804947871513</v>
      </c>
      <c r="R67" s="75">
        <f t="shared" si="47"/>
        <v>134.770694985209</v>
      </c>
    </row>
    <row r="68" ht="15" spans="1:18">
      <c r="A68" s="55">
        <v>66</v>
      </c>
      <c r="B68" s="81"/>
      <c r="C68" s="82"/>
      <c r="D68" s="76" t="s">
        <v>63</v>
      </c>
      <c r="E68" s="77" t="s">
        <v>36</v>
      </c>
      <c r="F68" s="75">
        <f>F64/F66</f>
        <v>1.76472568754105</v>
      </c>
      <c r="G68" s="75">
        <f t="shared" ref="G68:R68" si="48">G64/G66</f>
        <v>1.69303766679942</v>
      </c>
      <c r="H68" s="75">
        <f t="shared" si="48"/>
        <v>1.97174938668332</v>
      </c>
      <c r="I68" s="75">
        <f t="shared" si="48"/>
        <v>1.9746131247032</v>
      </c>
      <c r="J68" s="75">
        <f t="shared" si="48"/>
        <v>3.383188506626</v>
      </c>
      <c r="K68" s="75">
        <f t="shared" si="48"/>
        <v>3.2304512808985</v>
      </c>
      <c r="L68" s="75">
        <f t="shared" si="48"/>
        <v>4.77820081049635</v>
      </c>
      <c r="M68" s="75">
        <f t="shared" si="48"/>
        <v>2.67388325120117</v>
      </c>
      <c r="N68" s="75">
        <f t="shared" si="48"/>
        <v>2.52079467349861</v>
      </c>
      <c r="O68" s="75">
        <f t="shared" si="48"/>
        <v>1.68301462066684</v>
      </c>
      <c r="P68" s="75">
        <f t="shared" si="48"/>
        <v>1.92504560974508</v>
      </c>
      <c r="Q68" s="75">
        <f t="shared" si="48"/>
        <v>1.18058788818587</v>
      </c>
      <c r="R68" s="75">
        <f t="shared" si="48"/>
        <v>2.23931811626086</v>
      </c>
    </row>
    <row r="69" ht="15" spans="1:18">
      <c r="A69" s="55">
        <v>67</v>
      </c>
      <c r="B69" s="81"/>
      <c r="C69" s="83"/>
      <c r="D69" s="76" t="s">
        <v>61</v>
      </c>
      <c r="E69" s="75" t="s">
        <v>38</v>
      </c>
      <c r="F69" s="75">
        <f>F65/F66</f>
        <v>1.61922630789182</v>
      </c>
      <c r="G69" s="75">
        <f t="shared" ref="G69:R69" si="49">G65/G66</f>
        <v>11.3019106011705</v>
      </c>
      <c r="H69" s="75">
        <f t="shared" si="49"/>
        <v>3.59173560792949</v>
      </c>
      <c r="I69" s="75">
        <f t="shared" si="49"/>
        <v>5.6468428356102</v>
      </c>
      <c r="J69" s="75">
        <f t="shared" si="49"/>
        <v>5.81579922350568</v>
      </c>
      <c r="K69" s="75">
        <f t="shared" si="49"/>
        <v>3.22894787134369</v>
      </c>
      <c r="L69" s="75">
        <f t="shared" si="49"/>
        <v>3.87579372338033</v>
      </c>
      <c r="M69" s="75">
        <f t="shared" si="49"/>
        <v>3.09982497092199</v>
      </c>
      <c r="N69" s="75">
        <f t="shared" si="49"/>
        <v>3.2299610933798</v>
      </c>
      <c r="O69" s="75">
        <f t="shared" si="49"/>
        <v>3.365796941179</v>
      </c>
      <c r="P69" s="75">
        <f t="shared" si="49"/>
        <v>15.0579664577859</v>
      </c>
      <c r="Q69" s="75">
        <f t="shared" si="49"/>
        <v>13.9195731330064</v>
      </c>
      <c r="R69" s="75">
        <f t="shared" si="49"/>
        <v>6.54521301852005</v>
      </c>
    </row>
    <row r="70" ht="15.9" customHeight="1" spans="1:18">
      <c r="A70" s="55">
        <v>68</v>
      </c>
      <c r="B70" s="81"/>
      <c r="C70" s="99" t="s">
        <v>64</v>
      </c>
      <c r="D70" s="67" t="s">
        <v>20</v>
      </c>
      <c r="E70" s="68" t="s">
        <v>21</v>
      </c>
      <c r="F70" s="70">
        <v>299209</v>
      </c>
      <c r="G70" s="70">
        <v>238957</v>
      </c>
      <c r="H70" s="70">
        <v>243252</v>
      </c>
      <c r="I70" s="70">
        <v>258636</v>
      </c>
      <c r="J70" s="70">
        <v>247102.4</v>
      </c>
      <c r="K70" s="70">
        <v>234352</v>
      </c>
      <c r="L70" s="70">
        <v>271533</v>
      </c>
      <c r="M70" s="70">
        <v>255783</v>
      </c>
      <c r="N70" s="70">
        <v>248230</v>
      </c>
      <c r="O70" s="70">
        <v>278351</v>
      </c>
      <c r="P70" s="70">
        <v>296212</v>
      </c>
      <c r="Q70" s="70">
        <v>255308</v>
      </c>
      <c r="R70" s="92">
        <f t="shared" ref="R70:R73" si="50">SUM(F70:Q70)</f>
        <v>3126925.4</v>
      </c>
    </row>
    <row r="71" ht="15" spans="1:18">
      <c r="A71" s="55">
        <v>69</v>
      </c>
      <c r="B71" s="81"/>
      <c r="C71" s="81"/>
      <c r="D71" s="100" t="s">
        <v>65</v>
      </c>
      <c r="E71" s="70" t="s">
        <v>25</v>
      </c>
      <c r="F71" s="70">
        <v>8363419</v>
      </c>
      <c r="G71" s="70">
        <v>6856362</v>
      </c>
      <c r="H71" s="70">
        <v>7125907</v>
      </c>
      <c r="I71" s="70">
        <v>8086414</v>
      </c>
      <c r="J71" s="70">
        <v>7696644</v>
      </c>
      <c r="K71" s="70">
        <v>7829854</v>
      </c>
      <c r="L71" s="70">
        <v>7769777</v>
      </c>
      <c r="M71" s="70">
        <v>6306694</v>
      </c>
      <c r="N71" s="70">
        <v>6283443</v>
      </c>
      <c r="O71" s="70">
        <v>6642890</v>
      </c>
      <c r="P71" s="70">
        <v>7846386</v>
      </c>
      <c r="Q71" s="70">
        <v>7216900</v>
      </c>
      <c r="R71" s="92">
        <f t="shared" si="50"/>
        <v>88024690</v>
      </c>
    </row>
    <row r="72" ht="15" spans="1:18">
      <c r="A72" s="55">
        <v>70</v>
      </c>
      <c r="B72" s="81"/>
      <c r="C72" s="87"/>
      <c r="D72" s="77" t="s">
        <v>66</v>
      </c>
      <c r="E72" s="101" t="s">
        <v>67</v>
      </c>
      <c r="F72" s="102">
        <f>F70/F71</f>
        <v>0.0357759189154579</v>
      </c>
      <c r="G72" s="102">
        <f t="shared" ref="G72:R72" si="51">G70/G71</f>
        <v>0.0348518645894135</v>
      </c>
      <c r="H72" s="102">
        <f t="shared" si="51"/>
        <v>0.0341362860896164</v>
      </c>
      <c r="I72" s="102">
        <f t="shared" si="51"/>
        <v>0.0319840166481706</v>
      </c>
      <c r="J72" s="102">
        <f t="shared" si="51"/>
        <v>0.0321052136489618</v>
      </c>
      <c r="K72" s="102">
        <f t="shared" si="51"/>
        <v>0.0299305708637734</v>
      </c>
      <c r="L72" s="102">
        <f t="shared" si="51"/>
        <v>0.0349473350393454</v>
      </c>
      <c r="M72" s="102">
        <f t="shared" si="51"/>
        <v>0.0405573823622963</v>
      </c>
      <c r="N72" s="102">
        <f t="shared" si="51"/>
        <v>0.039505411284864</v>
      </c>
      <c r="O72" s="102">
        <f t="shared" si="51"/>
        <v>0.0419020938176005</v>
      </c>
      <c r="P72" s="102">
        <f t="shared" si="51"/>
        <v>0.0377513928068285</v>
      </c>
      <c r="Q72" s="102">
        <f t="shared" si="51"/>
        <v>0.0353764081530851</v>
      </c>
      <c r="R72" s="102">
        <f t="shared" si="51"/>
        <v>0.0355232764807238</v>
      </c>
    </row>
    <row r="73" ht="15" spans="1:18">
      <c r="A73" s="55">
        <v>71</v>
      </c>
      <c r="B73" s="81"/>
      <c r="C73" s="79" t="s">
        <v>68</v>
      </c>
      <c r="D73" s="67" t="s">
        <v>20</v>
      </c>
      <c r="E73" s="68" t="s">
        <v>21</v>
      </c>
      <c r="F73" s="70">
        <v>81281</v>
      </c>
      <c r="G73" s="70">
        <v>69103</v>
      </c>
      <c r="H73" s="70">
        <v>91942.2</v>
      </c>
      <c r="I73" s="70">
        <v>111734</v>
      </c>
      <c r="J73" s="70">
        <v>67432.4</v>
      </c>
      <c r="K73" s="70">
        <v>142464</v>
      </c>
      <c r="L73" s="70">
        <v>176853.6</v>
      </c>
      <c r="M73" s="70">
        <v>202195</v>
      </c>
      <c r="N73" s="70">
        <v>184089</v>
      </c>
      <c r="O73" s="70">
        <v>180064</v>
      </c>
      <c r="P73" s="70">
        <v>184401</v>
      </c>
      <c r="Q73" s="70">
        <v>148062.6</v>
      </c>
      <c r="R73" s="92">
        <f t="shared" si="50"/>
        <v>1639621.8</v>
      </c>
    </row>
    <row r="74" ht="15" spans="1:18">
      <c r="A74" s="55">
        <v>72</v>
      </c>
      <c r="B74" s="81"/>
      <c r="C74" s="81"/>
      <c r="D74" s="68" t="s">
        <v>59</v>
      </c>
      <c r="E74" s="70" t="s">
        <v>23</v>
      </c>
      <c r="F74" s="70">
        <f>F10</f>
        <v>779.673579</v>
      </c>
      <c r="G74" s="70">
        <f t="shared" ref="G74:R74" si="52">G10</f>
        <v>659.456856</v>
      </c>
      <c r="H74" s="70">
        <f t="shared" si="52"/>
        <v>719.307429</v>
      </c>
      <c r="I74" s="70">
        <f t="shared" si="52"/>
        <v>801.938655</v>
      </c>
      <c r="J74" s="70">
        <f t="shared" si="52"/>
        <v>271.084885</v>
      </c>
      <c r="K74" s="70">
        <f t="shared" si="52"/>
        <v>824.952324</v>
      </c>
      <c r="L74" s="70">
        <f t="shared" si="52"/>
        <v>664.488252</v>
      </c>
      <c r="M74" s="70">
        <f t="shared" si="52"/>
        <v>975.029244</v>
      </c>
      <c r="N74" s="70">
        <f t="shared" si="52"/>
        <v>994.68107</v>
      </c>
      <c r="O74" s="70">
        <f t="shared" si="52"/>
        <v>984.413933</v>
      </c>
      <c r="P74" s="70">
        <f t="shared" si="52"/>
        <v>1122.46</v>
      </c>
      <c r="Q74" s="70">
        <f t="shared" si="52"/>
        <v>1184.561255</v>
      </c>
      <c r="R74" s="97">
        <f t="shared" si="52"/>
        <v>9982.047482</v>
      </c>
    </row>
    <row r="75" ht="15" spans="1:18">
      <c r="A75" s="55">
        <v>73</v>
      </c>
      <c r="B75" s="81"/>
      <c r="C75" s="87"/>
      <c r="D75" s="76" t="s">
        <v>60</v>
      </c>
      <c r="E75" s="77" t="s">
        <v>34</v>
      </c>
      <c r="F75" s="75">
        <f>F73/F74</f>
        <v>104.2500376943</v>
      </c>
      <c r="G75" s="75">
        <f t="shared" ref="G75:R75" si="53">G73/G74</f>
        <v>104.787749753867</v>
      </c>
      <c r="H75" s="75">
        <f t="shared" si="53"/>
        <v>127.820451024426</v>
      </c>
      <c r="I75" s="75">
        <f t="shared" si="53"/>
        <v>139.329859339428</v>
      </c>
      <c r="J75" s="75">
        <f t="shared" si="53"/>
        <v>248.750128580574</v>
      </c>
      <c r="K75" s="75">
        <f t="shared" si="53"/>
        <v>172.693616170721</v>
      </c>
      <c r="L75" s="75">
        <f t="shared" si="53"/>
        <v>266.150077849683</v>
      </c>
      <c r="M75" s="75">
        <f t="shared" si="53"/>
        <v>207.373267257613</v>
      </c>
      <c r="N75" s="75">
        <f t="shared" si="53"/>
        <v>185.07339241914</v>
      </c>
      <c r="O75" s="75">
        <f t="shared" si="53"/>
        <v>182.914924264893</v>
      </c>
      <c r="P75" s="75">
        <f t="shared" si="53"/>
        <v>164.282914313205</v>
      </c>
      <c r="Q75" s="75">
        <f t="shared" si="53"/>
        <v>124.993620528303</v>
      </c>
      <c r="R75" s="75">
        <f t="shared" si="53"/>
        <v>164.257062787632</v>
      </c>
    </row>
    <row r="76" ht="15" spans="1:18">
      <c r="A76" s="55">
        <v>74</v>
      </c>
      <c r="B76" s="81"/>
      <c r="C76" s="80" t="s">
        <v>69</v>
      </c>
      <c r="D76" s="67" t="s">
        <v>20</v>
      </c>
      <c r="E76" s="68" t="s">
        <v>21</v>
      </c>
      <c r="F76" s="70">
        <v>832</v>
      </c>
      <c r="G76" s="70">
        <v>1411</v>
      </c>
      <c r="H76" s="70">
        <v>2234</v>
      </c>
      <c r="I76" s="70">
        <v>4146</v>
      </c>
      <c r="J76" s="70">
        <v>5085.9</v>
      </c>
      <c r="K76" s="70">
        <v>8756</v>
      </c>
      <c r="L76" s="70">
        <v>12044</v>
      </c>
      <c r="M76" s="70">
        <v>7811</v>
      </c>
      <c r="N76" s="70">
        <v>3948</v>
      </c>
      <c r="O76" s="70">
        <v>1414</v>
      </c>
      <c r="P76" s="70">
        <v>1266</v>
      </c>
      <c r="Q76" s="70">
        <v>1092</v>
      </c>
      <c r="R76" s="92">
        <f t="shared" ref="R76" si="54">SUM(F76:Q76)</f>
        <v>50039.9</v>
      </c>
    </row>
    <row r="77" ht="15" spans="1:18">
      <c r="A77" s="55">
        <v>75</v>
      </c>
      <c r="B77" s="81"/>
      <c r="C77" s="80"/>
      <c r="D77" s="68" t="s">
        <v>59</v>
      </c>
      <c r="E77" s="70" t="s">
        <v>23</v>
      </c>
      <c r="F77" s="110">
        <f>F74</f>
        <v>779.673579</v>
      </c>
      <c r="G77" s="110">
        <f t="shared" ref="G77:R77" si="55">G74</f>
        <v>659.456856</v>
      </c>
      <c r="H77" s="110">
        <f t="shared" si="55"/>
        <v>719.307429</v>
      </c>
      <c r="I77" s="110">
        <f t="shared" si="55"/>
        <v>801.938655</v>
      </c>
      <c r="J77" s="110">
        <f t="shared" si="55"/>
        <v>271.084885</v>
      </c>
      <c r="K77" s="110">
        <f t="shared" si="55"/>
        <v>824.952324</v>
      </c>
      <c r="L77" s="110">
        <f t="shared" si="55"/>
        <v>664.488252</v>
      </c>
      <c r="M77" s="110">
        <f t="shared" si="55"/>
        <v>975.029244</v>
      </c>
      <c r="N77" s="110">
        <f t="shared" si="55"/>
        <v>994.68107</v>
      </c>
      <c r="O77" s="110">
        <f t="shared" si="55"/>
        <v>984.413933</v>
      </c>
      <c r="P77" s="110">
        <f t="shared" si="55"/>
        <v>1122.46</v>
      </c>
      <c r="Q77" s="110">
        <f t="shared" si="55"/>
        <v>1184.561255</v>
      </c>
      <c r="R77" s="112">
        <f t="shared" si="55"/>
        <v>9982.047482</v>
      </c>
    </row>
    <row r="78" ht="15" spans="1:18">
      <c r="A78" s="55">
        <v>76</v>
      </c>
      <c r="B78" s="81"/>
      <c r="C78" s="80"/>
      <c r="D78" s="76" t="s">
        <v>60</v>
      </c>
      <c r="E78" s="77" t="s">
        <v>34</v>
      </c>
      <c r="F78" s="56">
        <f>F76/F77</f>
        <v>1.06711324124528</v>
      </c>
      <c r="G78" s="56">
        <f t="shared" ref="G78:R78" si="56">G76/G77</f>
        <v>2.13963959455749</v>
      </c>
      <c r="H78" s="56">
        <f t="shared" si="56"/>
        <v>3.10576522628963</v>
      </c>
      <c r="I78" s="56">
        <f t="shared" si="56"/>
        <v>5.16997151110018</v>
      </c>
      <c r="J78" s="56">
        <f t="shared" si="56"/>
        <v>18.761282098041</v>
      </c>
      <c r="K78" s="56">
        <f t="shared" si="56"/>
        <v>10.6139467036643</v>
      </c>
      <c r="L78" s="56">
        <f t="shared" si="56"/>
        <v>18.125226388502</v>
      </c>
      <c r="M78" s="56">
        <f t="shared" si="56"/>
        <v>8.01104176932769</v>
      </c>
      <c r="N78" s="56">
        <f t="shared" si="56"/>
        <v>3.96911142583622</v>
      </c>
      <c r="O78" s="56">
        <f t="shared" si="56"/>
        <v>1.43638763389994</v>
      </c>
      <c r="P78" s="56">
        <f t="shared" si="56"/>
        <v>1.12787983536162</v>
      </c>
      <c r="Q78" s="56">
        <f t="shared" si="56"/>
        <v>0.921860305147326</v>
      </c>
      <c r="R78" s="56">
        <f t="shared" si="56"/>
        <v>5.0129895785643</v>
      </c>
    </row>
    <row r="79" customHeight="1" spans="1:18">
      <c r="A79" s="55">
        <v>77</v>
      </c>
      <c r="B79" s="81"/>
      <c r="C79" s="80" t="s">
        <v>70</v>
      </c>
      <c r="D79" s="67" t="s">
        <v>20</v>
      </c>
      <c r="E79" s="68" t="s">
        <v>21</v>
      </c>
      <c r="F79" s="110">
        <v>1684</v>
      </c>
      <c r="G79" s="110">
        <v>1994</v>
      </c>
      <c r="H79" s="110">
        <v>1680</v>
      </c>
      <c r="I79" s="110">
        <v>1914</v>
      </c>
      <c r="J79" s="110">
        <v>2086.4</v>
      </c>
      <c r="K79" s="110">
        <v>2233</v>
      </c>
      <c r="L79" s="110">
        <v>2287.2</v>
      </c>
      <c r="M79" s="110">
        <v>2085.59999999999</v>
      </c>
      <c r="N79" s="110">
        <v>2845.6</v>
      </c>
      <c r="O79" s="110">
        <v>3156.79999999998</v>
      </c>
      <c r="P79" s="110">
        <v>3952.00000000001</v>
      </c>
      <c r="Q79" s="110">
        <v>4153.60000000001</v>
      </c>
      <c r="R79" s="92">
        <f t="shared" ref="R79:R80" si="57">SUM(F79:Q79)</f>
        <v>30072.2</v>
      </c>
    </row>
    <row r="80" ht="15" spans="1:18">
      <c r="A80" s="55">
        <v>78</v>
      </c>
      <c r="B80" s="81"/>
      <c r="C80" s="80"/>
      <c r="D80" s="67" t="s">
        <v>24</v>
      </c>
      <c r="E80" s="70" t="s">
        <v>25</v>
      </c>
      <c r="F80" s="110">
        <v>2103</v>
      </c>
      <c r="G80" s="110">
        <v>13646</v>
      </c>
      <c r="H80" s="110">
        <v>4672</v>
      </c>
      <c r="I80" s="110">
        <v>7424</v>
      </c>
      <c r="J80" s="110">
        <v>5035</v>
      </c>
      <c r="K80" s="110">
        <v>3436</v>
      </c>
      <c r="L80" s="110">
        <v>3640.4</v>
      </c>
      <c r="M80" s="110">
        <v>4090</v>
      </c>
      <c r="N80" s="110">
        <v>5022.8</v>
      </c>
      <c r="O80" s="110">
        <v>5795.6</v>
      </c>
      <c r="P80" s="110">
        <v>23888.8</v>
      </c>
      <c r="Q80" s="110">
        <v>26457.6</v>
      </c>
      <c r="R80" s="92">
        <f t="shared" si="57"/>
        <v>105211.2</v>
      </c>
    </row>
    <row r="81" ht="15" spans="1:18">
      <c r="A81" s="55">
        <v>79</v>
      </c>
      <c r="B81" s="81"/>
      <c r="C81" s="80"/>
      <c r="D81" s="68" t="s">
        <v>59</v>
      </c>
      <c r="E81" s="70" t="s">
        <v>23</v>
      </c>
      <c r="F81" s="110">
        <f>F77</f>
        <v>779.673579</v>
      </c>
      <c r="G81" s="110">
        <f t="shared" ref="G81:R81" si="58">G77</f>
        <v>659.456856</v>
      </c>
      <c r="H81" s="110">
        <f t="shared" si="58"/>
        <v>719.307429</v>
      </c>
      <c r="I81" s="110">
        <f t="shared" si="58"/>
        <v>801.938655</v>
      </c>
      <c r="J81" s="110">
        <f t="shared" si="58"/>
        <v>271.084885</v>
      </c>
      <c r="K81" s="110">
        <f t="shared" si="58"/>
        <v>824.952324</v>
      </c>
      <c r="L81" s="110">
        <f t="shared" si="58"/>
        <v>664.488252</v>
      </c>
      <c r="M81" s="110">
        <f t="shared" si="58"/>
        <v>975.029244</v>
      </c>
      <c r="N81" s="110">
        <f t="shared" si="58"/>
        <v>994.68107</v>
      </c>
      <c r="O81" s="110">
        <f t="shared" si="58"/>
        <v>984.413933</v>
      </c>
      <c r="P81" s="110">
        <f t="shared" si="58"/>
        <v>1122.46</v>
      </c>
      <c r="Q81" s="110">
        <f t="shared" si="58"/>
        <v>1184.561255</v>
      </c>
      <c r="R81" s="112">
        <f t="shared" si="58"/>
        <v>9982.047482</v>
      </c>
    </row>
    <row r="82" ht="15" spans="1:18">
      <c r="A82" s="55">
        <v>80</v>
      </c>
      <c r="B82" s="81"/>
      <c r="C82" s="80"/>
      <c r="D82" s="76" t="s">
        <v>60</v>
      </c>
      <c r="E82" s="77" t="s">
        <v>34</v>
      </c>
      <c r="F82" s="56">
        <f>F79/F81</f>
        <v>2.15987824309742</v>
      </c>
      <c r="G82" s="56">
        <f t="shared" ref="G82:R82" si="59">G79/G81</f>
        <v>3.02370046176304</v>
      </c>
      <c r="H82" s="56">
        <f t="shared" si="59"/>
        <v>2.33557993740671</v>
      </c>
      <c r="I82" s="56">
        <f t="shared" si="59"/>
        <v>2.38671622581904</v>
      </c>
      <c r="J82" s="56">
        <f t="shared" si="59"/>
        <v>7.69648222917335</v>
      </c>
      <c r="K82" s="56">
        <f t="shared" si="59"/>
        <v>2.70682309151238</v>
      </c>
      <c r="L82" s="56">
        <f t="shared" si="59"/>
        <v>3.44204730951361</v>
      </c>
      <c r="M82" s="56">
        <f t="shared" si="59"/>
        <v>2.13901276585709</v>
      </c>
      <c r="N82" s="56">
        <f t="shared" si="59"/>
        <v>2.86081648261387</v>
      </c>
      <c r="O82" s="56">
        <f t="shared" si="59"/>
        <v>3.20678110515933</v>
      </c>
      <c r="P82" s="56">
        <f t="shared" si="59"/>
        <v>3.52083815904354</v>
      </c>
      <c r="Q82" s="56">
        <f t="shared" si="59"/>
        <v>3.50644593723438</v>
      </c>
      <c r="R82" s="56">
        <f t="shared" si="59"/>
        <v>3.01262842660559</v>
      </c>
    </row>
    <row r="83" ht="15" spans="1:18">
      <c r="A83" s="55">
        <v>81</v>
      </c>
      <c r="B83" s="87"/>
      <c r="C83" s="80"/>
      <c r="D83" s="76" t="s">
        <v>61</v>
      </c>
      <c r="E83" s="75" t="s">
        <v>38</v>
      </c>
      <c r="F83" s="56">
        <f>F80/F81</f>
        <v>2.69728262781109</v>
      </c>
      <c r="G83" s="56">
        <f t="shared" ref="G83:R83" si="60">G80/G81</f>
        <v>20.6927866104405</v>
      </c>
      <c r="H83" s="56">
        <f t="shared" si="60"/>
        <v>6.4951365878358</v>
      </c>
      <c r="I83" s="56">
        <f t="shared" si="60"/>
        <v>9.25756596681326</v>
      </c>
      <c r="J83" s="56">
        <f t="shared" si="60"/>
        <v>18.5735180329217</v>
      </c>
      <c r="K83" s="56">
        <f t="shared" si="60"/>
        <v>4.16508918156584</v>
      </c>
      <c r="L83" s="56">
        <f t="shared" si="60"/>
        <v>5.4785016725924</v>
      </c>
      <c r="M83" s="56">
        <f t="shared" si="60"/>
        <v>4.19474597830627</v>
      </c>
      <c r="N83" s="56">
        <f t="shared" si="60"/>
        <v>5.04965878158313</v>
      </c>
      <c r="O83" s="56">
        <f t="shared" si="60"/>
        <v>5.88736079988011</v>
      </c>
      <c r="P83" s="56">
        <f t="shared" si="60"/>
        <v>21.2825401350605</v>
      </c>
      <c r="Q83" s="56">
        <f t="shared" si="60"/>
        <v>22.3353582504267</v>
      </c>
      <c r="R83" s="56">
        <f t="shared" si="60"/>
        <v>10.5400420294254</v>
      </c>
    </row>
    <row r="84" ht="15" spans="4:5">
      <c r="D84" s="104"/>
      <c r="E84" s="104"/>
    </row>
    <row r="89" spans="2:3">
      <c r="B89" s="60"/>
      <c r="C89" s="60"/>
    </row>
  </sheetData>
  <mergeCells count="18">
    <mergeCell ref="A1:R1"/>
    <mergeCell ref="B2:C2"/>
    <mergeCell ref="B16:B57"/>
    <mergeCell ref="B58:B83"/>
    <mergeCell ref="C16:C25"/>
    <mergeCell ref="C26:C30"/>
    <mergeCell ref="C31:C37"/>
    <mergeCell ref="C38:C40"/>
    <mergeCell ref="C41:C43"/>
    <mergeCell ref="C44:C50"/>
    <mergeCell ref="C51:C57"/>
    <mergeCell ref="C58:C62"/>
    <mergeCell ref="C63:C69"/>
    <mergeCell ref="C70:C72"/>
    <mergeCell ref="C73:C75"/>
    <mergeCell ref="C76:C78"/>
    <mergeCell ref="C79:C83"/>
    <mergeCell ref="B3:C15"/>
  </mergeCells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7"/>
  <sheetViews>
    <sheetView workbookViewId="0">
      <selection activeCell="C10" sqref="C10"/>
    </sheetView>
  </sheetViews>
  <sheetFormatPr defaultColWidth="8.66666666666667" defaultRowHeight="13.5" outlineLevelRow="6" outlineLevelCol="4"/>
  <cols>
    <col min="1" max="1" width="8.66666666666667" style="12" customWidth="1"/>
    <col min="2" max="2" width="47.3333333333333" style="12" customWidth="1"/>
    <col min="3" max="5" width="12.6666666666667" style="12" customWidth="1"/>
    <col min="6" max="16384" width="8.66666666666667" style="12"/>
  </cols>
  <sheetData>
    <row r="2" spans="2:5">
      <c r="B2" s="18" t="s">
        <v>139</v>
      </c>
      <c r="C2" s="15"/>
      <c r="D2" s="15"/>
      <c r="E2" s="15"/>
    </row>
    <row r="3" spans="2:5">
      <c r="B3" s="18" t="s">
        <v>140</v>
      </c>
      <c r="C3" s="19">
        <f>[1]SS!$M10</f>
        <v>12297.357</v>
      </c>
      <c r="D3" s="20" t="e">
        <f>#REF!</f>
        <v>#REF!</v>
      </c>
      <c r="E3" s="20" t="e">
        <f>#REF!</f>
        <v>#REF!</v>
      </c>
    </row>
    <row r="4" spans="2:5">
      <c r="B4" s="18" t="s">
        <v>141</v>
      </c>
      <c r="C4" s="15" t="str">
        <f>[1]SS!$M11</f>
        <v>m³</v>
      </c>
      <c r="D4" s="19" t="s">
        <v>142</v>
      </c>
      <c r="E4" s="19" t="s">
        <v>142</v>
      </c>
    </row>
    <row r="5" spans="2:5">
      <c r="B5" s="18" t="s">
        <v>143</v>
      </c>
      <c r="C5" s="19">
        <f>[1]SS!$M12</f>
        <v>1935.9405473</v>
      </c>
      <c r="D5" s="21" t="e">
        <f>#REF!*10000</f>
        <v>#REF!</v>
      </c>
      <c r="E5" s="21" t="e">
        <f>#REF!*10000</f>
        <v>#REF!</v>
      </c>
    </row>
    <row r="6" spans="2:5">
      <c r="B6" s="22" t="s">
        <v>144</v>
      </c>
      <c r="C6" s="15" t="str">
        <f>[1]SS!$M13</f>
        <v>tce/m³</v>
      </c>
      <c r="D6" s="21" t="e">
        <f>#REF!</f>
        <v>#REF!</v>
      </c>
      <c r="E6" s="21" t="e">
        <f>#REF!</f>
        <v>#REF!</v>
      </c>
    </row>
    <row r="7" spans="2:5">
      <c r="B7" s="22" t="s">
        <v>145</v>
      </c>
      <c r="C7" s="23">
        <f>[1]SS!$M14</f>
        <v>0.15742736811658</v>
      </c>
      <c r="D7" s="21">
        <v>0</v>
      </c>
      <c r="E7" s="21">
        <v>0</v>
      </c>
    </row>
  </sheetData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40"/>
  <sheetViews>
    <sheetView workbookViewId="0">
      <selection activeCell="I19" sqref="I19"/>
    </sheetView>
  </sheetViews>
  <sheetFormatPr defaultColWidth="8.66666666666667" defaultRowHeight="13.5" outlineLevelCol="6"/>
  <cols>
    <col min="1" max="1" width="8.66666666666667" style="12"/>
    <col min="2" max="2" width="17.2166666666667" style="12" customWidth="1"/>
    <col min="3" max="3" width="14.2166666666667" style="12" customWidth="1"/>
    <col min="4" max="4" width="9.33333333333333" style="12" customWidth="1"/>
    <col min="5" max="5" width="13.3333333333333" style="13" customWidth="1"/>
    <col min="6" max="6" width="10.6666666666667" style="12" customWidth="1"/>
    <col min="7" max="7" width="14.1083333333333" style="12" customWidth="1"/>
    <col min="8" max="16384" width="8.66666666666667" style="12"/>
  </cols>
  <sheetData>
    <row r="1" spans="3:5">
      <c r="C1" s="9" t="s">
        <v>146</v>
      </c>
      <c r="E1" s="14" t="s">
        <v>147</v>
      </c>
    </row>
    <row r="2" spans="2:7">
      <c r="B2" s="9" t="s">
        <v>148</v>
      </c>
      <c r="C2" s="15" t="s">
        <v>149</v>
      </c>
      <c r="D2" s="9" t="s">
        <v>150</v>
      </c>
      <c r="E2" s="16" t="s">
        <v>151</v>
      </c>
      <c r="F2" s="9" t="s">
        <v>152</v>
      </c>
      <c r="G2" s="9" t="s">
        <v>153</v>
      </c>
    </row>
    <row r="3" spans="2:7">
      <c r="B3" s="9" t="s">
        <v>154</v>
      </c>
      <c r="C3" s="9">
        <v>20908</v>
      </c>
      <c r="D3" s="9" t="s">
        <v>155</v>
      </c>
      <c r="E3" s="14">
        <v>0.7143</v>
      </c>
      <c r="F3" s="9" t="s">
        <v>99</v>
      </c>
      <c r="G3" s="9" t="s">
        <v>156</v>
      </c>
    </row>
    <row r="4" spans="2:7">
      <c r="B4" s="9" t="s">
        <v>157</v>
      </c>
      <c r="C4" s="9">
        <v>26344</v>
      </c>
      <c r="D4" s="9" t="s">
        <v>155</v>
      </c>
      <c r="E4" s="14">
        <v>0.9</v>
      </c>
      <c r="F4" s="9" t="s">
        <v>99</v>
      </c>
      <c r="G4" s="9" t="s">
        <v>156</v>
      </c>
    </row>
    <row r="5" spans="2:7">
      <c r="B5" s="9" t="s">
        <v>158</v>
      </c>
      <c r="C5" s="9">
        <v>8363</v>
      </c>
      <c r="D5" s="9" t="s">
        <v>155</v>
      </c>
      <c r="E5" s="14">
        <v>0.2857</v>
      </c>
      <c r="F5" s="9" t="s">
        <v>99</v>
      </c>
      <c r="G5" s="9" t="s">
        <v>156</v>
      </c>
    </row>
    <row r="6" spans="2:7">
      <c r="B6" s="9" t="s">
        <v>159</v>
      </c>
      <c r="C6" s="9">
        <v>8363</v>
      </c>
      <c r="D6" s="9" t="s">
        <v>155</v>
      </c>
      <c r="E6" s="14">
        <v>0.2857</v>
      </c>
      <c r="F6" s="9" t="s">
        <v>99</v>
      </c>
      <c r="G6" s="9" t="s">
        <v>156</v>
      </c>
    </row>
    <row r="7" spans="2:7">
      <c r="B7" s="9" t="s">
        <v>160</v>
      </c>
      <c r="C7" s="9">
        <v>28435</v>
      </c>
      <c r="D7" s="9" t="s">
        <v>155</v>
      </c>
      <c r="E7" s="14">
        <v>0.9714</v>
      </c>
      <c r="F7" s="9" t="s">
        <v>99</v>
      </c>
      <c r="G7" s="9" t="s">
        <v>156</v>
      </c>
    </row>
    <row r="8" spans="2:7">
      <c r="B8" s="9" t="s">
        <v>161</v>
      </c>
      <c r="C8" s="9">
        <v>41816</v>
      </c>
      <c r="D8" s="9" t="s">
        <v>155</v>
      </c>
      <c r="E8" s="14">
        <v>1.4286</v>
      </c>
      <c r="F8" s="9" t="s">
        <v>99</v>
      </c>
      <c r="G8" s="9" t="s">
        <v>156</v>
      </c>
    </row>
    <row r="9" spans="2:7">
      <c r="B9" s="9" t="s">
        <v>162</v>
      </c>
      <c r="C9" s="9">
        <v>41816</v>
      </c>
      <c r="D9" s="9" t="s">
        <v>155</v>
      </c>
      <c r="E9" s="14">
        <v>1.4286</v>
      </c>
      <c r="F9" s="9" t="s">
        <v>99</v>
      </c>
      <c r="G9" s="9" t="s">
        <v>156</v>
      </c>
    </row>
    <row r="10" spans="2:7">
      <c r="B10" s="9" t="s">
        <v>163</v>
      </c>
      <c r="C10" s="9">
        <v>43070</v>
      </c>
      <c r="D10" s="9" t="s">
        <v>155</v>
      </c>
      <c r="E10" s="14">
        <v>1.4714</v>
      </c>
      <c r="F10" s="9" t="s">
        <v>99</v>
      </c>
      <c r="G10" s="9" t="s">
        <v>156</v>
      </c>
    </row>
    <row r="11" spans="2:7">
      <c r="B11" s="9" t="s">
        <v>164</v>
      </c>
      <c r="C11" s="9">
        <v>43070</v>
      </c>
      <c r="D11" s="9" t="s">
        <v>155</v>
      </c>
      <c r="E11" s="14">
        <v>1.4714</v>
      </c>
      <c r="F11" s="9" t="s">
        <v>99</v>
      </c>
      <c r="G11" s="9" t="s">
        <v>156</v>
      </c>
    </row>
    <row r="12" spans="2:7">
      <c r="B12" s="9" t="s">
        <v>165</v>
      </c>
      <c r="C12" s="9">
        <v>42652</v>
      </c>
      <c r="D12" s="9" t="s">
        <v>155</v>
      </c>
      <c r="E12" s="14">
        <v>1.4571</v>
      </c>
      <c r="F12" s="9" t="s">
        <v>99</v>
      </c>
      <c r="G12" s="9" t="s">
        <v>156</v>
      </c>
    </row>
    <row r="13" spans="2:7">
      <c r="B13" s="9" t="s">
        <v>166</v>
      </c>
      <c r="C13" s="9">
        <v>33453</v>
      </c>
      <c r="D13" s="9" t="s">
        <v>155</v>
      </c>
      <c r="E13" s="14">
        <v>1.1429</v>
      </c>
      <c r="F13" s="9" t="s">
        <v>99</v>
      </c>
      <c r="G13" s="9" t="s">
        <v>156</v>
      </c>
    </row>
    <row r="14" spans="2:7">
      <c r="B14" s="9" t="s">
        <v>167</v>
      </c>
      <c r="C14" s="9">
        <v>41816</v>
      </c>
      <c r="D14" s="9" t="s">
        <v>155</v>
      </c>
      <c r="E14" s="14">
        <v>1.4286</v>
      </c>
      <c r="F14" s="9" t="s">
        <v>99</v>
      </c>
      <c r="G14" s="9" t="s">
        <v>156</v>
      </c>
    </row>
    <row r="15" spans="2:7">
      <c r="B15" s="9" t="s">
        <v>168</v>
      </c>
      <c r="C15" s="9">
        <v>50179</v>
      </c>
      <c r="D15" s="9" t="s">
        <v>155</v>
      </c>
      <c r="E15" s="14">
        <v>1.7143</v>
      </c>
      <c r="F15" s="9" t="s">
        <v>99</v>
      </c>
      <c r="G15" s="9" t="s">
        <v>156</v>
      </c>
    </row>
    <row r="16" spans="2:7">
      <c r="B16" s="9" t="s">
        <v>169</v>
      </c>
      <c r="C16" s="9">
        <v>46055</v>
      </c>
      <c r="D16" s="9" t="s">
        <v>155</v>
      </c>
      <c r="E16" s="14">
        <v>1.5714</v>
      </c>
      <c r="F16" s="9" t="s">
        <v>99</v>
      </c>
      <c r="G16" s="9" t="s">
        <v>156</v>
      </c>
    </row>
    <row r="17" spans="2:7">
      <c r="B17" s="17" t="s">
        <v>170</v>
      </c>
      <c r="C17" s="9">
        <v>38931</v>
      </c>
      <c r="D17" s="9" t="s">
        <v>171</v>
      </c>
      <c r="E17" s="14">
        <v>1.33</v>
      </c>
      <c r="F17" s="9" t="s">
        <v>172</v>
      </c>
      <c r="G17" s="9" t="s">
        <v>156</v>
      </c>
    </row>
    <row r="18" spans="2:7">
      <c r="B18" s="17" t="s">
        <v>95</v>
      </c>
      <c r="C18" s="9">
        <v>35544</v>
      </c>
      <c r="D18" s="9" t="s">
        <v>171</v>
      </c>
      <c r="E18" s="14">
        <v>1.2143</v>
      </c>
      <c r="F18" s="9" t="s">
        <v>172</v>
      </c>
      <c r="G18" s="9" t="s">
        <v>156</v>
      </c>
    </row>
    <row r="19" spans="2:7">
      <c r="B19" s="9" t="s">
        <v>173</v>
      </c>
      <c r="C19" s="9">
        <v>14636</v>
      </c>
      <c r="D19" s="9" t="s">
        <v>171</v>
      </c>
      <c r="E19" s="14">
        <v>0.5</v>
      </c>
      <c r="F19" s="9" t="s">
        <v>172</v>
      </c>
      <c r="G19" s="9" t="s">
        <v>156</v>
      </c>
    </row>
    <row r="20" spans="2:7">
      <c r="B20" s="9" t="s">
        <v>174</v>
      </c>
      <c r="C20" s="9">
        <v>16726</v>
      </c>
      <c r="D20" s="9" t="s">
        <v>171</v>
      </c>
      <c r="E20" s="14">
        <v>0.5714</v>
      </c>
      <c r="F20" s="9" t="s">
        <v>172</v>
      </c>
      <c r="G20" s="9" t="s">
        <v>156</v>
      </c>
    </row>
    <row r="21" spans="2:7">
      <c r="B21" s="9" t="s">
        <v>175</v>
      </c>
      <c r="C21" s="9">
        <v>3763</v>
      </c>
      <c r="D21" s="9" t="s">
        <v>171</v>
      </c>
      <c r="E21" s="14">
        <v>0.1286</v>
      </c>
      <c r="F21" s="9" t="s">
        <v>172</v>
      </c>
      <c r="G21" s="9" t="s">
        <v>156</v>
      </c>
    </row>
    <row r="22" spans="2:7">
      <c r="B22" s="9" t="s">
        <v>176</v>
      </c>
      <c r="C22" s="9">
        <v>5227</v>
      </c>
      <c r="D22" s="9" t="s">
        <v>171</v>
      </c>
      <c r="E22" s="14">
        <v>0.1786</v>
      </c>
      <c r="F22" s="9" t="s">
        <v>172</v>
      </c>
      <c r="G22" s="9" t="s">
        <v>156</v>
      </c>
    </row>
    <row r="23" spans="2:7">
      <c r="B23" s="9" t="s">
        <v>177</v>
      </c>
      <c r="C23" s="9">
        <v>19235</v>
      </c>
      <c r="D23" s="9" t="s">
        <v>171</v>
      </c>
      <c r="E23" s="14">
        <v>0.6571</v>
      </c>
      <c r="F23" s="9" t="s">
        <v>172</v>
      </c>
      <c r="G23" s="9" t="s">
        <v>156</v>
      </c>
    </row>
    <row r="24" spans="2:7">
      <c r="B24" s="9" t="s">
        <v>178</v>
      </c>
      <c r="C24" s="9">
        <v>35544</v>
      </c>
      <c r="D24" s="9" t="s">
        <v>171</v>
      </c>
      <c r="E24" s="14">
        <v>1.2143</v>
      </c>
      <c r="F24" s="9" t="s">
        <v>172</v>
      </c>
      <c r="G24" s="9" t="s">
        <v>156</v>
      </c>
    </row>
    <row r="25" spans="2:7">
      <c r="B25" s="9" t="s">
        <v>179</v>
      </c>
      <c r="C25" s="9">
        <v>16308</v>
      </c>
      <c r="D25" s="9" t="s">
        <v>171</v>
      </c>
      <c r="E25" s="14">
        <v>0.5571</v>
      </c>
      <c r="F25" s="9" t="s">
        <v>172</v>
      </c>
      <c r="G25" s="9" t="s">
        <v>156</v>
      </c>
    </row>
    <row r="26" spans="2:7">
      <c r="B26" s="9" t="s">
        <v>180</v>
      </c>
      <c r="C26" s="9">
        <v>15054</v>
      </c>
      <c r="D26" s="9" t="s">
        <v>171</v>
      </c>
      <c r="E26" s="14">
        <v>0.5143</v>
      </c>
      <c r="F26" s="9" t="s">
        <v>172</v>
      </c>
      <c r="G26" s="9" t="s">
        <v>156</v>
      </c>
    </row>
    <row r="27" spans="2:7">
      <c r="B27" s="9" t="s">
        <v>181</v>
      </c>
      <c r="C27" s="9">
        <v>10454</v>
      </c>
      <c r="D27" s="9" t="s">
        <v>171</v>
      </c>
      <c r="E27" s="14">
        <v>0.3571</v>
      </c>
      <c r="F27" s="9" t="s">
        <v>172</v>
      </c>
      <c r="G27" s="9" t="s">
        <v>156</v>
      </c>
    </row>
    <row r="28" spans="2:7">
      <c r="B28" s="9" t="s">
        <v>182</v>
      </c>
      <c r="C28" s="9">
        <v>41816</v>
      </c>
      <c r="D28" s="9" t="s">
        <v>155</v>
      </c>
      <c r="E28" s="14">
        <v>1.4286</v>
      </c>
      <c r="F28" s="9" t="s">
        <v>172</v>
      </c>
      <c r="G28" s="9" t="s">
        <v>156</v>
      </c>
    </row>
    <row r="29" spans="2:7">
      <c r="B29" s="9" t="s">
        <v>92</v>
      </c>
      <c r="C29" s="9">
        <v>3600</v>
      </c>
      <c r="D29" s="9" t="s">
        <v>183</v>
      </c>
      <c r="E29" s="14">
        <v>0.1229</v>
      </c>
      <c r="F29" s="9" t="s">
        <v>184</v>
      </c>
      <c r="G29" s="9" t="s">
        <v>156</v>
      </c>
    </row>
    <row r="30" spans="2:7">
      <c r="B30" s="9" t="s">
        <v>185</v>
      </c>
      <c r="C30" s="9">
        <v>7.54</v>
      </c>
      <c r="D30" s="9" t="s">
        <v>186</v>
      </c>
      <c r="E30" s="14">
        <v>0.2571</v>
      </c>
      <c r="F30" s="9" t="s">
        <v>187</v>
      </c>
      <c r="G30" s="9" t="s">
        <v>156</v>
      </c>
    </row>
    <row r="31" spans="2:7">
      <c r="B31" s="9" t="s">
        <v>188</v>
      </c>
      <c r="C31" s="9">
        <v>14.23</v>
      </c>
      <c r="D31" s="9" t="s">
        <v>186</v>
      </c>
      <c r="E31" s="14">
        <v>0.4857</v>
      </c>
      <c r="F31" s="9" t="s">
        <v>187</v>
      </c>
      <c r="G31" s="9" t="s">
        <v>156</v>
      </c>
    </row>
    <row r="32" spans="2:7">
      <c r="B32" s="9" t="s">
        <v>189</v>
      </c>
      <c r="C32" s="9">
        <v>28.45</v>
      </c>
      <c r="D32" s="9" t="s">
        <v>186</v>
      </c>
      <c r="E32" s="14">
        <v>0.9714</v>
      </c>
      <c r="F32" s="9" t="s">
        <v>187</v>
      </c>
      <c r="G32" s="9" t="s">
        <v>156</v>
      </c>
    </row>
    <row r="33" spans="2:7">
      <c r="B33" s="9" t="s">
        <v>190</v>
      </c>
      <c r="C33" s="9">
        <v>1.17</v>
      </c>
      <c r="D33" s="9" t="s">
        <v>191</v>
      </c>
      <c r="E33" s="14">
        <v>0.04</v>
      </c>
      <c r="F33" s="9" t="s">
        <v>172</v>
      </c>
      <c r="G33" s="9" t="s">
        <v>156</v>
      </c>
    </row>
    <row r="34" spans="2:7">
      <c r="B34" s="9" t="s">
        <v>192</v>
      </c>
      <c r="C34" s="9">
        <v>0.88</v>
      </c>
      <c r="D34" s="9" t="s">
        <v>191</v>
      </c>
      <c r="E34" s="14">
        <v>0.03</v>
      </c>
      <c r="F34" s="9" t="s">
        <v>172</v>
      </c>
      <c r="G34" s="9" t="s">
        <v>156</v>
      </c>
    </row>
    <row r="35" spans="2:7">
      <c r="B35" s="9" t="s">
        <v>193</v>
      </c>
      <c r="C35" s="9">
        <v>11.72</v>
      </c>
      <c r="D35" s="9" t="s">
        <v>191</v>
      </c>
      <c r="E35" s="14">
        <v>0.4</v>
      </c>
      <c r="F35" s="9" t="s">
        <v>172</v>
      </c>
      <c r="G35" s="9" t="s">
        <v>156</v>
      </c>
    </row>
    <row r="36" spans="2:7">
      <c r="B36" s="17" t="s">
        <v>194</v>
      </c>
      <c r="C36" s="9">
        <v>11.72</v>
      </c>
      <c r="D36" s="9" t="s">
        <v>191</v>
      </c>
      <c r="E36" s="14">
        <v>0.4</v>
      </c>
      <c r="F36" s="9" t="s">
        <v>172</v>
      </c>
      <c r="G36" s="9" t="s">
        <v>156</v>
      </c>
    </row>
    <row r="37" spans="2:7">
      <c r="B37" s="9" t="s">
        <v>195</v>
      </c>
      <c r="C37" s="9">
        <v>19.66</v>
      </c>
      <c r="D37" s="9" t="s">
        <v>191</v>
      </c>
      <c r="E37" s="14">
        <v>0.6714</v>
      </c>
      <c r="F37" s="9" t="s">
        <v>172</v>
      </c>
      <c r="G37" s="9" t="s">
        <v>156</v>
      </c>
    </row>
    <row r="38" spans="2:7">
      <c r="B38" s="9" t="s">
        <v>196</v>
      </c>
      <c r="C38" s="9">
        <v>6.28</v>
      </c>
      <c r="D38" s="9" t="s">
        <v>191</v>
      </c>
      <c r="E38" s="14">
        <v>0.2143</v>
      </c>
      <c r="F38" s="9" t="s">
        <v>172</v>
      </c>
      <c r="G38" s="9" t="s">
        <v>156</v>
      </c>
    </row>
    <row r="39" spans="2:7">
      <c r="B39" s="9" t="s">
        <v>197</v>
      </c>
      <c r="C39" s="9">
        <v>243.67</v>
      </c>
      <c r="D39" s="9" t="s">
        <v>191</v>
      </c>
      <c r="E39" s="14">
        <v>8.3143</v>
      </c>
      <c r="F39" s="9" t="s">
        <v>172</v>
      </c>
      <c r="G39" s="9" t="s">
        <v>156</v>
      </c>
    </row>
    <row r="40" spans="2:7">
      <c r="B40" s="9" t="s">
        <v>198</v>
      </c>
      <c r="C40" s="9">
        <v>60.92</v>
      </c>
      <c r="D40" s="9" t="s">
        <v>199</v>
      </c>
      <c r="E40" s="14">
        <v>2.0786</v>
      </c>
      <c r="F40" s="9" t="s">
        <v>99</v>
      </c>
      <c r="G40" s="9" t="s">
        <v>156</v>
      </c>
    </row>
  </sheetData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21"/>
  <sheetViews>
    <sheetView zoomScale="85" zoomScaleNormal="85" workbookViewId="0">
      <selection activeCell="F4" sqref="F4"/>
    </sheetView>
  </sheetViews>
  <sheetFormatPr defaultColWidth="8.66666666666667" defaultRowHeight="13.5"/>
  <cols>
    <col min="1" max="1" width="8.66666666666667" style="5"/>
    <col min="2" max="2" width="8.66666666666667" style="6"/>
    <col min="3" max="3" width="16.6666666666667" style="6" customWidth="1"/>
    <col min="4" max="4" width="8.66666666666667" style="6"/>
    <col min="5" max="5" width="9.66666666666667" style="6" customWidth="1"/>
    <col min="6" max="6" width="8.88333333333333" style="6" customWidth="1"/>
    <col min="7" max="13" width="8.66666666666667" style="6"/>
    <col min="14" max="16" width="10.4416666666667" style="6" customWidth="1"/>
    <col min="17" max="17" width="9.33333333333333" style="6" customWidth="1"/>
    <col min="18" max="16384" width="8.66666666666667" style="5"/>
  </cols>
  <sheetData>
    <row r="2" ht="25.5" spans="1:17">
      <c r="A2" s="7" t="s">
        <v>106</v>
      </c>
      <c r="B2" s="8" t="s">
        <v>200</v>
      </c>
      <c r="C2" s="8" t="s">
        <v>201</v>
      </c>
      <c r="D2" s="8" t="s">
        <v>202</v>
      </c>
      <c r="E2" s="8" t="s">
        <v>126</v>
      </c>
      <c r="F2" s="8" t="s">
        <v>127</v>
      </c>
      <c r="G2" s="8" t="s">
        <v>128</v>
      </c>
      <c r="H2" s="8" t="s">
        <v>129</v>
      </c>
      <c r="I2" s="8" t="s">
        <v>130</v>
      </c>
      <c r="J2" s="8" t="s">
        <v>131</v>
      </c>
      <c r="K2" s="8" t="s">
        <v>132</v>
      </c>
      <c r="L2" s="8" t="s">
        <v>133</v>
      </c>
      <c r="M2" s="8" t="s">
        <v>134</v>
      </c>
      <c r="N2" s="8" t="s">
        <v>135</v>
      </c>
      <c r="O2" s="8" t="s">
        <v>136</v>
      </c>
      <c r="P2" s="8" t="s">
        <v>137</v>
      </c>
      <c r="Q2" s="8" t="s">
        <v>138</v>
      </c>
    </row>
    <row r="3" spans="1:17">
      <c r="A3" s="9"/>
      <c r="B3" s="10"/>
      <c r="C3" s="11" t="s">
        <v>203</v>
      </c>
      <c r="D3" s="10" t="s">
        <v>30</v>
      </c>
      <c r="E3" s="10">
        <f>'2023年'!F8</f>
        <v>557.847103</v>
      </c>
      <c r="F3" s="10">
        <f>'2023年'!G8</f>
        <v>618.4522041</v>
      </c>
      <c r="G3" s="10">
        <f>'2023年'!H8</f>
        <v>604.5257255</v>
      </c>
      <c r="H3" s="10">
        <f>'2023年'!I8</f>
        <v>654.8139583</v>
      </c>
      <c r="I3" s="10">
        <f>'2023年'!J8</f>
        <v>626.484288</v>
      </c>
      <c r="J3" s="10">
        <f>'2023年'!K8</f>
        <v>717.2836401</v>
      </c>
      <c r="K3" s="10">
        <f>'2023年'!L8</f>
        <v>780.2644522</v>
      </c>
      <c r="L3" s="10">
        <f>'2023年'!M8</f>
        <v>760.273639</v>
      </c>
      <c r="M3" s="10">
        <f>'2023年'!N8</f>
        <v>778.7725164</v>
      </c>
      <c r="N3" s="10">
        <f>'2023年'!O8</f>
        <v>774.1717019</v>
      </c>
      <c r="O3" s="10">
        <f>'2023年'!P8</f>
        <v>757.3159885</v>
      </c>
      <c r="P3" s="10">
        <f>'2023年'!Q8</f>
        <v>732.8331976</v>
      </c>
      <c r="Q3" s="10">
        <f>'2023年'!R8</f>
        <v>8363.0384146</v>
      </c>
    </row>
    <row r="4" spans="1:17">
      <c r="A4" s="9"/>
      <c r="B4" s="10"/>
      <c r="C4" s="11" t="s">
        <v>204</v>
      </c>
      <c r="D4" s="10" t="s">
        <v>23</v>
      </c>
      <c r="E4" s="10">
        <f>'2023年'!F10</f>
        <v>1153.684905</v>
      </c>
      <c r="F4" s="10">
        <f>'2023年'!G10</f>
        <v>1561.36728</v>
      </c>
      <c r="G4" s="10">
        <f>'2023年'!H10</f>
        <v>1520.703438</v>
      </c>
      <c r="H4" s="10">
        <f>'2023年'!I10</f>
        <v>1363.300841</v>
      </c>
      <c r="I4" s="10">
        <f>'2023年'!J10</f>
        <v>1502.00428</v>
      </c>
      <c r="J4" s="10">
        <f>'2023年'!K10</f>
        <v>1770.437882</v>
      </c>
      <c r="K4" s="10">
        <f>'2023年'!L10</f>
        <v>1729.523857</v>
      </c>
      <c r="L4" s="10">
        <f>'2023年'!M10</f>
        <v>1956.220398</v>
      </c>
      <c r="M4" s="10">
        <f>'2023年'!N10</f>
        <v>1828.997612</v>
      </c>
      <c r="N4" s="10">
        <f>'2023年'!O10</f>
        <v>2139.636237</v>
      </c>
      <c r="O4" s="10">
        <f>'2023年'!P10</f>
        <v>2135.092566</v>
      </c>
      <c r="P4" s="10">
        <f>'2023年'!Q10</f>
        <v>2374.259851</v>
      </c>
      <c r="Q4" s="10">
        <f>'2023年'!R10</f>
        <v>21035.229147</v>
      </c>
    </row>
    <row r="5" spans="1:17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</sheetData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U40"/>
  <sheetViews>
    <sheetView zoomScale="115" zoomScaleNormal="115" topLeftCell="A17" workbookViewId="0">
      <selection activeCell="O21" sqref="O21"/>
    </sheetView>
  </sheetViews>
  <sheetFormatPr defaultColWidth="8.66666666666667" defaultRowHeight="14.25"/>
  <sheetData>
    <row r="3" spans="2:13"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  <c r="K3" s="1" t="s">
        <v>14</v>
      </c>
      <c r="L3" s="1" t="s">
        <v>15</v>
      </c>
      <c r="M3" s="1" t="s">
        <v>16</v>
      </c>
    </row>
    <row r="4" spans="2:16">
      <c r="B4">
        <v>0.0274161816485359</v>
      </c>
      <c r="C4">
        <v>0.00457855396017063</v>
      </c>
      <c r="D4">
        <v>0.0176908709570593</v>
      </c>
      <c r="E4">
        <v>0.0183556929057099</v>
      </c>
      <c r="F4">
        <v>0.0186998427256349</v>
      </c>
      <c r="G4">
        <v>0.0181717059579853</v>
      </c>
      <c r="H4">
        <v>0.0171323005846741</v>
      </c>
      <c r="I4">
        <v>0.0165764901702537</v>
      </c>
      <c r="O4" s="3">
        <v>779.673579</v>
      </c>
      <c r="P4" s="3">
        <v>1098.281154</v>
      </c>
    </row>
    <row r="5" spans="2:16">
      <c r="B5">
        <v>0.00111622544191469</v>
      </c>
      <c r="C5">
        <v>0.00193560647588402</v>
      </c>
      <c r="D5">
        <v>0.000528250362169854</v>
      </c>
      <c r="E5">
        <v>0.00213326209446776</v>
      </c>
      <c r="F5">
        <v>0.00105402643303551</v>
      </c>
      <c r="G5">
        <v>0.000974413996236453</v>
      </c>
      <c r="H5">
        <v>0.00320027252308788</v>
      </c>
      <c r="I5">
        <v>0.00187563758797472</v>
      </c>
      <c r="O5" s="3">
        <v>659.456856</v>
      </c>
      <c r="P5" s="3">
        <v>908.621115</v>
      </c>
    </row>
    <row r="6" spans="2:16">
      <c r="B6">
        <v>0.00220691742799965</v>
      </c>
      <c r="C6">
        <v>0.00189347109147317</v>
      </c>
      <c r="D6">
        <v>0.0021415069381203</v>
      </c>
      <c r="E6">
        <v>0.00236756730180793</v>
      </c>
      <c r="F6">
        <v>0.00232937176021843</v>
      </c>
      <c r="G6">
        <v>0.00184198506089708</v>
      </c>
      <c r="H6">
        <v>0.00178053977180966</v>
      </c>
      <c r="I6">
        <v>0.00192845918498672</v>
      </c>
      <c r="O6" s="3">
        <v>719.307429</v>
      </c>
      <c r="P6" s="3">
        <v>1080.78225</v>
      </c>
    </row>
    <row r="7" spans="2:21">
      <c r="B7">
        <v>0.00470045725924845</v>
      </c>
      <c r="C7">
        <v>0.00560812641665907</v>
      </c>
      <c r="D7">
        <v>0.00533251423754599</v>
      </c>
      <c r="E7">
        <v>0.00336174569130602</v>
      </c>
      <c r="F7">
        <v>0.00414199218776081</v>
      </c>
      <c r="G7">
        <v>0.00367707485755121</v>
      </c>
      <c r="H7">
        <v>0.00305373274144722</v>
      </c>
      <c r="I7">
        <v>0.00348545438225976</v>
      </c>
      <c r="O7" s="3">
        <v>801.938655</v>
      </c>
      <c r="P7" s="3">
        <v>1035.83613</v>
      </c>
      <c r="Q7">
        <v>1758</v>
      </c>
      <c r="R7">
        <v>301.5</v>
      </c>
      <c r="S7">
        <v>5.83</v>
      </c>
      <c r="U7">
        <f>Q8/S7</f>
        <v>241.509433962264</v>
      </c>
    </row>
    <row r="8" spans="2:19">
      <c r="B8">
        <v>0.00526793958261877</v>
      </c>
      <c r="C8">
        <v>0.00507425560646264</v>
      </c>
      <c r="D8">
        <v>0.0043855759620792</v>
      </c>
      <c r="E8">
        <v>0.00403928301984425</v>
      </c>
      <c r="F8">
        <v>0.00545271877214115</v>
      </c>
      <c r="G8">
        <v>0.00567193223417982</v>
      </c>
      <c r="H8">
        <v>0.00400976548784509</v>
      </c>
      <c r="I8">
        <v>0.00445794998456736</v>
      </c>
      <c r="O8" s="3">
        <v>271.084885</v>
      </c>
      <c r="P8" s="3">
        <v>873.050505</v>
      </c>
      <c r="Q8">
        <v>1408</v>
      </c>
      <c r="R8">
        <v>275</v>
      </c>
      <c r="S8">
        <v>5.12</v>
      </c>
    </row>
    <row r="9" spans="2:21">
      <c r="B9">
        <v>0.0389529352050123</v>
      </c>
      <c r="C9">
        <v>0.0557187885800529</v>
      </c>
      <c r="D9">
        <v>0.0580756810224238</v>
      </c>
      <c r="E9">
        <v>0.0506732327461358</v>
      </c>
      <c r="F9">
        <v>0.0523730592293289</v>
      </c>
      <c r="G9">
        <v>0.0400839556920786</v>
      </c>
      <c r="H9">
        <v>0.0411221985606548</v>
      </c>
      <c r="I9">
        <v>0.0368918552434768</v>
      </c>
      <c r="O9" s="3">
        <v>824.952324</v>
      </c>
      <c r="P9" s="3">
        <v>851.317405</v>
      </c>
      <c r="U9">
        <f>R8-U7</f>
        <v>33.4905660377358</v>
      </c>
    </row>
    <row r="10" spans="2:16">
      <c r="B10">
        <v>0.000322068064471552</v>
      </c>
      <c r="C10">
        <v>0.000890595664636336</v>
      </c>
      <c r="D10">
        <v>0.00047977416406062</v>
      </c>
      <c r="E10">
        <v>0.000459330042055221</v>
      </c>
      <c r="F10">
        <v>0.000379166229897624</v>
      </c>
      <c r="G10">
        <v>0.000326583681671464</v>
      </c>
      <c r="H10">
        <v>0.000356659145998809</v>
      </c>
      <c r="I10">
        <v>0.00038191425496469</v>
      </c>
      <c r="O10" s="3">
        <v>664.488252</v>
      </c>
      <c r="P10" s="3">
        <v>922.347205</v>
      </c>
    </row>
    <row r="11" spans="15:21">
      <c r="O11" s="3">
        <v>975.029244</v>
      </c>
      <c r="P11" s="3">
        <v>1108.195985</v>
      </c>
      <c r="U11">
        <f>U9*365*24</f>
        <v>293377.358490566</v>
      </c>
    </row>
    <row r="12" spans="15:16">
      <c r="O12" s="3">
        <v>994.68107</v>
      </c>
      <c r="P12" s="3">
        <v>1209.527745</v>
      </c>
    </row>
    <row r="13" spans="2:21">
      <c r="B13" s="1" t="s">
        <v>5</v>
      </c>
      <c r="C13" s="1" t="s">
        <v>6</v>
      </c>
      <c r="D13" s="1" t="s">
        <v>7</v>
      </c>
      <c r="E13" s="1" t="s">
        <v>8</v>
      </c>
      <c r="F13" s="1" t="s">
        <v>9</v>
      </c>
      <c r="G13" s="1" t="s">
        <v>10</v>
      </c>
      <c r="H13" s="1" t="s">
        <v>11</v>
      </c>
      <c r="I13" s="1" t="s">
        <v>12</v>
      </c>
      <c r="J13" s="1" t="s">
        <v>13</v>
      </c>
      <c r="K13" s="1" t="s">
        <v>14</v>
      </c>
      <c r="L13" s="1" t="s">
        <v>15</v>
      </c>
      <c r="M13" s="1" t="s">
        <v>16</v>
      </c>
      <c r="O13" s="3">
        <v>984.413933</v>
      </c>
      <c r="P13" s="3">
        <v>1219.81893</v>
      </c>
      <c r="U13">
        <f>U11*0.62</f>
        <v>181893.962264151</v>
      </c>
    </row>
    <row r="14" spans="2:16">
      <c r="B14" s="2">
        <f>B4*1000</f>
        <v>27.4161816485359</v>
      </c>
      <c r="C14" s="2">
        <f t="shared" ref="C14:M14" si="0">C4*1000</f>
        <v>4.57855396017063</v>
      </c>
      <c r="D14" s="2">
        <f t="shared" si="0"/>
        <v>17.6908709570593</v>
      </c>
      <c r="E14" s="2">
        <f t="shared" si="0"/>
        <v>18.3556929057099</v>
      </c>
      <c r="F14" s="2">
        <f t="shared" si="0"/>
        <v>18.6998427256349</v>
      </c>
      <c r="G14" s="2">
        <f t="shared" si="0"/>
        <v>18.1717059579853</v>
      </c>
      <c r="H14" s="2">
        <f t="shared" si="0"/>
        <v>17.1323005846741</v>
      </c>
      <c r="I14" s="2">
        <f t="shared" si="0"/>
        <v>16.5764901702537</v>
      </c>
      <c r="J14">
        <f t="shared" si="0"/>
        <v>0</v>
      </c>
      <c r="K14">
        <f t="shared" si="0"/>
        <v>0</v>
      </c>
      <c r="L14">
        <f t="shared" si="0"/>
        <v>0</v>
      </c>
      <c r="M14">
        <f t="shared" si="0"/>
        <v>0</v>
      </c>
      <c r="O14" s="3">
        <v>1122.46</v>
      </c>
      <c r="P14" s="3">
        <v>1450.13398</v>
      </c>
    </row>
    <row r="15" spans="2:16">
      <c r="B15" s="2">
        <f t="shared" ref="B15:M15" si="1">B5*1000</f>
        <v>1.11622544191469</v>
      </c>
      <c r="C15" s="2">
        <f t="shared" si="1"/>
        <v>1.93560647588402</v>
      </c>
      <c r="D15" s="2">
        <f t="shared" si="1"/>
        <v>0.528250362169854</v>
      </c>
      <c r="E15" s="2">
        <f t="shared" si="1"/>
        <v>2.13326209446776</v>
      </c>
      <c r="F15" s="2">
        <f t="shared" si="1"/>
        <v>1.05402643303551</v>
      </c>
      <c r="G15" s="2">
        <f t="shared" si="1"/>
        <v>0.974413996236453</v>
      </c>
      <c r="H15" s="2">
        <f t="shared" si="1"/>
        <v>3.20027252308788</v>
      </c>
      <c r="I15" s="2">
        <f t="shared" si="1"/>
        <v>1.87563758797472</v>
      </c>
      <c r="J15">
        <f t="shared" si="1"/>
        <v>0</v>
      </c>
      <c r="K15">
        <f t="shared" si="1"/>
        <v>0</v>
      </c>
      <c r="L15">
        <f t="shared" si="1"/>
        <v>0</v>
      </c>
      <c r="M15">
        <f t="shared" si="1"/>
        <v>0</v>
      </c>
      <c r="O15" s="3">
        <v>1184.561255</v>
      </c>
      <c r="P15" s="3">
        <v>1744.9553</v>
      </c>
    </row>
    <row r="16" spans="2:16">
      <c r="B16" s="2">
        <f t="shared" ref="B16:M16" si="2">B6*1000</f>
        <v>2.20691742799965</v>
      </c>
      <c r="C16" s="2">
        <f t="shared" si="2"/>
        <v>1.89347109147317</v>
      </c>
      <c r="D16" s="2">
        <f t="shared" si="2"/>
        <v>2.1415069381203</v>
      </c>
      <c r="E16" s="2">
        <f t="shared" si="2"/>
        <v>2.36756730180793</v>
      </c>
      <c r="F16" s="2">
        <f t="shared" si="2"/>
        <v>2.32937176021843</v>
      </c>
      <c r="G16" s="2">
        <f t="shared" si="2"/>
        <v>1.84198506089708</v>
      </c>
      <c r="H16" s="2">
        <f t="shared" si="2"/>
        <v>1.78053977180966</v>
      </c>
      <c r="I16" s="2">
        <f t="shared" si="2"/>
        <v>1.92845918498672</v>
      </c>
      <c r="J16">
        <f t="shared" si="2"/>
        <v>0</v>
      </c>
      <c r="K16">
        <f t="shared" si="2"/>
        <v>0</v>
      </c>
      <c r="L16">
        <f t="shared" si="2"/>
        <v>0</v>
      </c>
      <c r="M16">
        <f t="shared" si="2"/>
        <v>0</v>
      </c>
      <c r="O16" s="4">
        <v>9982.047482</v>
      </c>
      <c r="P16" s="3">
        <v>13502.867704</v>
      </c>
    </row>
    <row r="17" spans="2:13">
      <c r="B17" s="2">
        <f t="shared" ref="B17:M17" si="3">B7*1000</f>
        <v>4.70045725924845</v>
      </c>
      <c r="C17" s="2">
        <f t="shared" si="3"/>
        <v>5.60812641665907</v>
      </c>
      <c r="D17" s="2">
        <f t="shared" si="3"/>
        <v>5.33251423754599</v>
      </c>
      <c r="E17" s="2">
        <f t="shared" si="3"/>
        <v>3.36174569130602</v>
      </c>
      <c r="F17" s="2">
        <f t="shared" si="3"/>
        <v>4.14199218776081</v>
      </c>
      <c r="G17" s="2">
        <f t="shared" si="3"/>
        <v>3.67707485755121</v>
      </c>
      <c r="H17" s="2">
        <f t="shared" si="3"/>
        <v>3.05373274144722</v>
      </c>
      <c r="I17" s="2">
        <f t="shared" si="3"/>
        <v>3.48545438225976</v>
      </c>
      <c r="J17">
        <f t="shared" si="3"/>
        <v>0</v>
      </c>
      <c r="K17">
        <f t="shared" si="3"/>
        <v>0</v>
      </c>
      <c r="L17">
        <f t="shared" si="3"/>
        <v>0</v>
      </c>
      <c r="M17">
        <f t="shared" si="3"/>
        <v>0</v>
      </c>
    </row>
    <row r="18" spans="2:13">
      <c r="B18" s="2">
        <f t="shared" ref="B18:M18" si="4">B8*1000</f>
        <v>5.26793958261877</v>
      </c>
      <c r="C18" s="2">
        <f t="shared" si="4"/>
        <v>5.07425560646264</v>
      </c>
      <c r="D18" s="2">
        <f t="shared" si="4"/>
        <v>4.3855759620792</v>
      </c>
      <c r="E18" s="2">
        <f t="shared" si="4"/>
        <v>4.03928301984425</v>
      </c>
      <c r="F18" s="2">
        <f t="shared" si="4"/>
        <v>5.45271877214115</v>
      </c>
      <c r="G18" s="2">
        <f t="shared" si="4"/>
        <v>5.67193223417982</v>
      </c>
      <c r="H18" s="2">
        <f t="shared" si="4"/>
        <v>4.00976548784509</v>
      </c>
      <c r="I18" s="2">
        <f t="shared" si="4"/>
        <v>4.45794998456736</v>
      </c>
      <c r="J18">
        <f t="shared" si="4"/>
        <v>0</v>
      </c>
      <c r="K18">
        <f t="shared" si="4"/>
        <v>0</v>
      </c>
      <c r="L18">
        <f t="shared" si="4"/>
        <v>0</v>
      </c>
      <c r="M18">
        <f t="shared" si="4"/>
        <v>0</v>
      </c>
    </row>
    <row r="19" spans="2:13">
      <c r="B19" s="2">
        <f t="shared" ref="B19:M19" si="5">B9*1000</f>
        <v>38.9529352050123</v>
      </c>
      <c r="C19" s="2">
        <f t="shared" si="5"/>
        <v>55.7187885800529</v>
      </c>
      <c r="D19" s="2">
        <f t="shared" si="5"/>
        <v>58.0756810224238</v>
      </c>
      <c r="E19" s="2">
        <f t="shared" si="5"/>
        <v>50.6732327461358</v>
      </c>
      <c r="F19" s="2">
        <f t="shared" si="5"/>
        <v>52.3730592293289</v>
      </c>
      <c r="G19" s="2">
        <f t="shared" si="5"/>
        <v>40.0839556920786</v>
      </c>
      <c r="H19" s="2">
        <f t="shared" si="5"/>
        <v>41.1221985606548</v>
      </c>
      <c r="I19" s="2">
        <f t="shared" si="5"/>
        <v>36.8918552434768</v>
      </c>
      <c r="J19">
        <f t="shared" si="5"/>
        <v>0</v>
      </c>
      <c r="K19">
        <f t="shared" si="5"/>
        <v>0</v>
      </c>
      <c r="L19">
        <f t="shared" si="5"/>
        <v>0</v>
      </c>
      <c r="M19">
        <f t="shared" si="5"/>
        <v>0</v>
      </c>
    </row>
    <row r="20" spans="2:13">
      <c r="B20" s="2">
        <f t="shared" ref="B20:M20" si="6">B10*1000</f>
        <v>0.322068064471552</v>
      </c>
      <c r="C20" s="2">
        <f t="shared" si="6"/>
        <v>0.890595664636336</v>
      </c>
      <c r="D20" s="2">
        <f t="shared" si="6"/>
        <v>0.47977416406062</v>
      </c>
      <c r="E20" s="2">
        <f t="shared" si="6"/>
        <v>0.459330042055221</v>
      </c>
      <c r="F20" s="2">
        <f t="shared" si="6"/>
        <v>0.379166229897624</v>
      </c>
      <c r="G20" s="2">
        <f t="shared" si="6"/>
        <v>0.326583681671464</v>
      </c>
      <c r="H20" s="2">
        <f t="shared" si="6"/>
        <v>0.356659145998809</v>
      </c>
      <c r="I20" s="2">
        <f t="shared" si="6"/>
        <v>0.38191425496469</v>
      </c>
      <c r="J20">
        <f t="shared" si="6"/>
        <v>0</v>
      </c>
      <c r="K20">
        <f t="shared" si="6"/>
        <v>0</v>
      </c>
      <c r="L20">
        <f t="shared" si="6"/>
        <v>0</v>
      </c>
      <c r="M20">
        <f t="shared" si="6"/>
        <v>0</v>
      </c>
    </row>
    <row r="37" spans="3:14">
      <c r="C37" s="1" t="s">
        <v>5</v>
      </c>
      <c r="D37" s="1" t="s">
        <v>6</v>
      </c>
      <c r="E37" s="1" t="s">
        <v>7</v>
      </c>
      <c r="F37" s="1" t="s">
        <v>8</v>
      </c>
      <c r="G37" s="1" t="s">
        <v>9</v>
      </c>
      <c r="H37" s="1" t="s">
        <v>10</v>
      </c>
      <c r="I37" s="1" t="s">
        <v>11</v>
      </c>
      <c r="J37" s="1" t="s">
        <v>12</v>
      </c>
      <c r="K37" s="1" t="s">
        <v>13</v>
      </c>
      <c r="L37" s="1" t="s">
        <v>14</v>
      </c>
      <c r="M37" s="1" t="s">
        <v>15</v>
      </c>
      <c r="N37" s="1" t="s">
        <v>16</v>
      </c>
    </row>
    <row r="38" spans="1:10">
      <c r="A38" t="s">
        <v>205</v>
      </c>
      <c r="C38">
        <v>239784</v>
      </c>
      <c r="D38">
        <v>108141.6</v>
      </c>
      <c r="E38">
        <v>445911.6</v>
      </c>
      <c r="F38">
        <v>469752</v>
      </c>
      <c r="G38">
        <v>475648.8</v>
      </c>
      <c r="H38">
        <v>525576</v>
      </c>
      <c r="I38">
        <v>426807.6</v>
      </c>
      <c r="J38">
        <v>433480.8</v>
      </c>
    </row>
    <row r="39" spans="1:10">
      <c r="A39" t="s">
        <v>206</v>
      </c>
      <c r="C39">
        <v>756.54</v>
      </c>
      <c r="D39">
        <v>238.53</v>
      </c>
      <c r="E39">
        <v>943.64</v>
      </c>
      <c r="F39">
        <v>1139.31</v>
      </c>
      <c r="G39">
        <v>1116.17</v>
      </c>
      <c r="H39">
        <v>1611.45</v>
      </c>
      <c r="I39">
        <v>1275.58</v>
      </c>
      <c r="J39">
        <v>1444.08</v>
      </c>
    </row>
    <row r="40" spans="1:10">
      <c r="A40" t="s">
        <v>207</v>
      </c>
      <c r="C40">
        <f>C38*0.65/C39</f>
        <v>206.01633753668</v>
      </c>
      <c r="D40">
        <f>D38*0.69/D39</f>
        <v>312.823141743177</v>
      </c>
      <c r="E40">
        <f>E38*0.64/E39</f>
        <v>302.428281971938</v>
      </c>
      <c r="F40">
        <f t="shared" ref="F40:I40" si="7">F38*0.63/F39</f>
        <v>259.75701082234</v>
      </c>
      <c r="G40">
        <f t="shared" si="7"/>
        <v>268.470523307381</v>
      </c>
      <c r="H40">
        <f>H38*0.62/H39</f>
        <v>202.213608861584</v>
      </c>
      <c r="I40">
        <f t="shared" si="7"/>
        <v>210.797274965114</v>
      </c>
      <c r="J40">
        <f>J38*0.64/J39</f>
        <v>192.113810869204</v>
      </c>
    </row>
  </sheetData>
  <pageMargins left="0.699305555555556" right="0.699305555555556" top="0.75" bottom="0.75" header="0.3" footer="0.3"/>
  <pageSetup paperSize="9" orientation="portrait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9"/>
  <sheetViews>
    <sheetView workbookViewId="0">
      <pane xSplit="5" ySplit="2" topLeftCell="N3" activePane="bottomRight" state="frozen"/>
      <selection/>
      <selection pane="topRight"/>
      <selection pane="bottomLeft"/>
      <selection pane="bottomRight" activeCell="F8" sqref="F8"/>
    </sheetView>
  </sheetViews>
  <sheetFormatPr defaultColWidth="8.66666666666667" defaultRowHeight="13.5"/>
  <cols>
    <col min="1" max="1" width="5.10833333333333" style="60" customWidth="1"/>
    <col min="2" max="2" width="4.10833333333333" style="61" customWidth="1"/>
    <col min="3" max="3" width="7.33333333333333" style="61" customWidth="1"/>
    <col min="4" max="4" width="20.3333333333333" style="60" customWidth="1"/>
    <col min="5" max="5" width="12.8833333333333" style="60" customWidth="1"/>
    <col min="6" max="17" width="15.7666666666667" style="62" customWidth="1"/>
    <col min="18" max="18" width="12.8833333333333" style="62" customWidth="1"/>
    <col min="19" max="19" width="12.6666666666667" style="60" customWidth="1"/>
    <col min="20" max="20" width="14.3333333333333" style="60" customWidth="1"/>
    <col min="21" max="21" width="8.66666666666667" style="60"/>
    <col min="22" max="22" width="10.8833333333333" style="60" customWidth="1"/>
    <col min="23" max="256" width="8.66666666666667" style="60"/>
    <col min="257" max="257" width="5.10833333333333" style="60" customWidth="1"/>
    <col min="258" max="258" width="4.10833333333333" style="60" customWidth="1"/>
    <col min="259" max="259" width="7.33333333333333" style="60" customWidth="1"/>
    <col min="260" max="260" width="20.3333333333333" style="60" customWidth="1"/>
    <col min="261" max="261" width="13.2166666666667" style="60" customWidth="1"/>
    <col min="262" max="272" width="9.66666666666667" style="60" customWidth="1"/>
    <col min="273" max="273" width="11.7666666666667" style="60" customWidth="1"/>
    <col min="274" max="274" width="11.3333333333333" style="60" customWidth="1"/>
    <col min="275" max="275" width="10.7666666666667" style="60" customWidth="1"/>
    <col min="276" max="276" width="8.76666666666667" style="60" customWidth="1"/>
    <col min="277" max="512" width="8.66666666666667" style="60"/>
    <col min="513" max="513" width="5.10833333333333" style="60" customWidth="1"/>
    <col min="514" max="514" width="4.10833333333333" style="60" customWidth="1"/>
    <col min="515" max="515" width="7.33333333333333" style="60" customWidth="1"/>
    <col min="516" max="516" width="20.3333333333333" style="60" customWidth="1"/>
    <col min="517" max="517" width="13.2166666666667" style="60" customWidth="1"/>
    <col min="518" max="528" width="9.66666666666667" style="60" customWidth="1"/>
    <col min="529" max="529" width="11.7666666666667" style="60" customWidth="1"/>
    <col min="530" max="530" width="11.3333333333333" style="60" customWidth="1"/>
    <col min="531" max="531" width="10.7666666666667" style="60" customWidth="1"/>
    <col min="532" max="532" width="8.76666666666667" style="60" customWidth="1"/>
    <col min="533" max="768" width="8.66666666666667" style="60"/>
    <col min="769" max="769" width="5.10833333333333" style="60" customWidth="1"/>
    <col min="770" max="770" width="4.10833333333333" style="60" customWidth="1"/>
    <col min="771" max="771" width="7.33333333333333" style="60" customWidth="1"/>
    <col min="772" max="772" width="20.3333333333333" style="60" customWidth="1"/>
    <col min="773" max="773" width="13.2166666666667" style="60" customWidth="1"/>
    <col min="774" max="784" width="9.66666666666667" style="60" customWidth="1"/>
    <col min="785" max="785" width="11.7666666666667" style="60" customWidth="1"/>
    <col min="786" max="786" width="11.3333333333333" style="60" customWidth="1"/>
    <col min="787" max="787" width="10.7666666666667" style="60" customWidth="1"/>
    <col min="788" max="788" width="8.76666666666667" style="60" customWidth="1"/>
    <col min="789" max="1024" width="8.66666666666667" style="60"/>
    <col min="1025" max="1025" width="5.10833333333333" style="60" customWidth="1"/>
    <col min="1026" max="1026" width="4.10833333333333" style="60" customWidth="1"/>
    <col min="1027" max="1027" width="7.33333333333333" style="60" customWidth="1"/>
    <col min="1028" max="1028" width="20.3333333333333" style="60" customWidth="1"/>
    <col min="1029" max="1029" width="13.2166666666667" style="60" customWidth="1"/>
    <col min="1030" max="1040" width="9.66666666666667" style="60" customWidth="1"/>
    <col min="1041" max="1041" width="11.7666666666667" style="60" customWidth="1"/>
    <col min="1042" max="1042" width="11.3333333333333" style="60" customWidth="1"/>
    <col min="1043" max="1043" width="10.7666666666667" style="60" customWidth="1"/>
    <col min="1044" max="1044" width="8.76666666666667" style="60" customWidth="1"/>
    <col min="1045" max="1280" width="8.66666666666667" style="60"/>
    <col min="1281" max="1281" width="5.10833333333333" style="60" customWidth="1"/>
    <col min="1282" max="1282" width="4.10833333333333" style="60" customWidth="1"/>
    <col min="1283" max="1283" width="7.33333333333333" style="60" customWidth="1"/>
    <col min="1284" max="1284" width="20.3333333333333" style="60" customWidth="1"/>
    <col min="1285" max="1285" width="13.2166666666667" style="60" customWidth="1"/>
    <col min="1286" max="1296" width="9.66666666666667" style="60" customWidth="1"/>
    <col min="1297" max="1297" width="11.7666666666667" style="60" customWidth="1"/>
    <col min="1298" max="1298" width="11.3333333333333" style="60" customWidth="1"/>
    <col min="1299" max="1299" width="10.7666666666667" style="60" customWidth="1"/>
    <col min="1300" max="1300" width="8.76666666666667" style="60" customWidth="1"/>
    <col min="1301" max="1536" width="8.66666666666667" style="60"/>
    <col min="1537" max="1537" width="5.10833333333333" style="60" customWidth="1"/>
    <col min="1538" max="1538" width="4.10833333333333" style="60" customWidth="1"/>
    <col min="1539" max="1539" width="7.33333333333333" style="60" customWidth="1"/>
    <col min="1540" max="1540" width="20.3333333333333" style="60" customWidth="1"/>
    <col min="1541" max="1541" width="13.2166666666667" style="60" customWidth="1"/>
    <col min="1542" max="1552" width="9.66666666666667" style="60" customWidth="1"/>
    <col min="1553" max="1553" width="11.7666666666667" style="60" customWidth="1"/>
    <col min="1554" max="1554" width="11.3333333333333" style="60" customWidth="1"/>
    <col min="1555" max="1555" width="10.7666666666667" style="60" customWidth="1"/>
    <col min="1556" max="1556" width="8.76666666666667" style="60" customWidth="1"/>
    <col min="1557" max="1792" width="8.66666666666667" style="60"/>
    <col min="1793" max="1793" width="5.10833333333333" style="60" customWidth="1"/>
    <col min="1794" max="1794" width="4.10833333333333" style="60" customWidth="1"/>
    <col min="1795" max="1795" width="7.33333333333333" style="60" customWidth="1"/>
    <col min="1796" max="1796" width="20.3333333333333" style="60" customWidth="1"/>
    <col min="1797" max="1797" width="13.2166666666667" style="60" customWidth="1"/>
    <col min="1798" max="1808" width="9.66666666666667" style="60" customWidth="1"/>
    <col min="1809" max="1809" width="11.7666666666667" style="60" customWidth="1"/>
    <col min="1810" max="1810" width="11.3333333333333" style="60" customWidth="1"/>
    <col min="1811" max="1811" width="10.7666666666667" style="60" customWidth="1"/>
    <col min="1812" max="1812" width="8.76666666666667" style="60" customWidth="1"/>
    <col min="1813" max="2048" width="8.66666666666667" style="60"/>
    <col min="2049" max="2049" width="5.10833333333333" style="60" customWidth="1"/>
    <col min="2050" max="2050" width="4.10833333333333" style="60" customWidth="1"/>
    <col min="2051" max="2051" width="7.33333333333333" style="60" customWidth="1"/>
    <col min="2052" max="2052" width="20.3333333333333" style="60" customWidth="1"/>
    <col min="2053" max="2053" width="13.2166666666667" style="60" customWidth="1"/>
    <col min="2054" max="2064" width="9.66666666666667" style="60" customWidth="1"/>
    <col min="2065" max="2065" width="11.7666666666667" style="60" customWidth="1"/>
    <col min="2066" max="2066" width="11.3333333333333" style="60" customWidth="1"/>
    <col min="2067" max="2067" width="10.7666666666667" style="60" customWidth="1"/>
    <col min="2068" max="2068" width="8.76666666666667" style="60" customWidth="1"/>
    <col min="2069" max="2304" width="8.66666666666667" style="60"/>
    <col min="2305" max="2305" width="5.10833333333333" style="60" customWidth="1"/>
    <col min="2306" max="2306" width="4.10833333333333" style="60" customWidth="1"/>
    <col min="2307" max="2307" width="7.33333333333333" style="60" customWidth="1"/>
    <col min="2308" max="2308" width="20.3333333333333" style="60" customWidth="1"/>
    <col min="2309" max="2309" width="13.2166666666667" style="60" customWidth="1"/>
    <col min="2310" max="2320" width="9.66666666666667" style="60" customWidth="1"/>
    <col min="2321" max="2321" width="11.7666666666667" style="60" customWidth="1"/>
    <col min="2322" max="2322" width="11.3333333333333" style="60" customWidth="1"/>
    <col min="2323" max="2323" width="10.7666666666667" style="60" customWidth="1"/>
    <col min="2324" max="2324" width="8.76666666666667" style="60" customWidth="1"/>
    <col min="2325" max="2560" width="8.66666666666667" style="60"/>
    <col min="2561" max="2561" width="5.10833333333333" style="60" customWidth="1"/>
    <col min="2562" max="2562" width="4.10833333333333" style="60" customWidth="1"/>
    <col min="2563" max="2563" width="7.33333333333333" style="60" customWidth="1"/>
    <col min="2564" max="2564" width="20.3333333333333" style="60" customWidth="1"/>
    <col min="2565" max="2565" width="13.2166666666667" style="60" customWidth="1"/>
    <col min="2566" max="2576" width="9.66666666666667" style="60" customWidth="1"/>
    <col min="2577" max="2577" width="11.7666666666667" style="60" customWidth="1"/>
    <col min="2578" max="2578" width="11.3333333333333" style="60" customWidth="1"/>
    <col min="2579" max="2579" width="10.7666666666667" style="60" customWidth="1"/>
    <col min="2580" max="2580" width="8.76666666666667" style="60" customWidth="1"/>
    <col min="2581" max="2816" width="8.66666666666667" style="60"/>
    <col min="2817" max="2817" width="5.10833333333333" style="60" customWidth="1"/>
    <col min="2818" max="2818" width="4.10833333333333" style="60" customWidth="1"/>
    <col min="2819" max="2819" width="7.33333333333333" style="60" customWidth="1"/>
    <col min="2820" max="2820" width="20.3333333333333" style="60" customWidth="1"/>
    <col min="2821" max="2821" width="13.2166666666667" style="60" customWidth="1"/>
    <col min="2822" max="2832" width="9.66666666666667" style="60" customWidth="1"/>
    <col min="2833" max="2833" width="11.7666666666667" style="60" customWidth="1"/>
    <col min="2834" max="2834" width="11.3333333333333" style="60" customWidth="1"/>
    <col min="2835" max="2835" width="10.7666666666667" style="60" customWidth="1"/>
    <col min="2836" max="2836" width="8.76666666666667" style="60" customWidth="1"/>
    <col min="2837" max="3072" width="8.66666666666667" style="60"/>
    <col min="3073" max="3073" width="5.10833333333333" style="60" customWidth="1"/>
    <col min="3074" max="3074" width="4.10833333333333" style="60" customWidth="1"/>
    <col min="3075" max="3075" width="7.33333333333333" style="60" customWidth="1"/>
    <col min="3076" max="3076" width="20.3333333333333" style="60" customWidth="1"/>
    <col min="3077" max="3077" width="13.2166666666667" style="60" customWidth="1"/>
    <col min="3078" max="3088" width="9.66666666666667" style="60" customWidth="1"/>
    <col min="3089" max="3089" width="11.7666666666667" style="60" customWidth="1"/>
    <col min="3090" max="3090" width="11.3333333333333" style="60" customWidth="1"/>
    <col min="3091" max="3091" width="10.7666666666667" style="60" customWidth="1"/>
    <col min="3092" max="3092" width="8.76666666666667" style="60" customWidth="1"/>
    <col min="3093" max="3328" width="8.66666666666667" style="60"/>
    <col min="3329" max="3329" width="5.10833333333333" style="60" customWidth="1"/>
    <col min="3330" max="3330" width="4.10833333333333" style="60" customWidth="1"/>
    <col min="3331" max="3331" width="7.33333333333333" style="60" customWidth="1"/>
    <col min="3332" max="3332" width="20.3333333333333" style="60" customWidth="1"/>
    <col min="3333" max="3333" width="13.2166666666667" style="60" customWidth="1"/>
    <col min="3334" max="3344" width="9.66666666666667" style="60" customWidth="1"/>
    <col min="3345" max="3345" width="11.7666666666667" style="60" customWidth="1"/>
    <col min="3346" max="3346" width="11.3333333333333" style="60" customWidth="1"/>
    <col min="3347" max="3347" width="10.7666666666667" style="60" customWidth="1"/>
    <col min="3348" max="3348" width="8.76666666666667" style="60" customWidth="1"/>
    <col min="3349" max="3584" width="8.66666666666667" style="60"/>
    <col min="3585" max="3585" width="5.10833333333333" style="60" customWidth="1"/>
    <col min="3586" max="3586" width="4.10833333333333" style="60" customWidth="1"/>
    <col min="3587" max="3587" width="7.33333333333333" style="60" customWidth="1"/>
    <col min="3588" max="3588" width="20.3333333333333" style="60" customWidth="1"/>
    <col min="3589" max="3589" width="13.2166666666667" style="60" customWidth="1"/>
    <col min="3590" max="3600" width="9.66666666666667" style="60" customWidth="1"/>
    <col min="3601" max="3601" width="11.7666666666667" style="60" customWidth="1"/>
    <col min="3602" max="3602" width="11.3333333333333" style="60" customWidth="1"/>
    <col min="3603" max="3603" width="10.7666666666667" style="60" customWidth="1"/>
    <col min="3604" max="3604" width="8.76666666666667" style="60" customWidth="1"/>
    <col min="3605" max="3840" width="8.66666666666667" style="60"/>
    <col min="3841" max="3841" width="5.10833333333333" style="60" customWidth="1"/>
    <col min="3842" max="3842" width="4.10833333333333" style="60" customWidth="1"/>
    <col min="3843" max="3843" width="7.33333333333333" style="60" customWidth="1"/>
    <col min="3844" max="3844" width="20.3333333333333" style="60" customWidth="1"/>
    <col min="3845" max="3845" width="13.2166666666667" style="60" customWidth="1"/>
    <col min="3846" max="3856" width="9.66666666666667" style="60" customWidth="1"/>
    <col min="3857" max="3857" width="11.7666666666667" style="60" customWidth="1"/>
    <col min="3858" max="3858" width="11.3333333333333" style="60" customWidth="1"/>
    <col min="3859" max="3859" width="10.7666666666667" style="60" customWidth="1"/>
    <col min="3860" max="3860" width="8.76666666666667" style="60" customWidth="1"/>
    <col min="3861" max="4096" width="8.66666666666667" style="60"/>
    <col min="4097" max="4097" width="5.10833333333333" style="60" customWidth="1"/>
    <col min="4098" max="4098" width="4.10833333333333" style="60" customWidth="1"/>
    <col min="4099" max="4099" width="7.33333333333333" style="60" customWidth="1"/>
    <col min="4100" max="4100" width="20.3333333333333" style="60" customWidth="1"/>
    <col min="4101" max="4101" width="13.2166666666667" style="60" customWidth="1"/>
    <col min="4102" max="4112" width="9.66666666666667" style="60" customWidth="1"/>
    <col min="4113" max="4113" width="11.7666666666667" style="60" customWidth="1"/>
    <col min="4114" max="4114" width="11.3333333333333" style="60" customWidth="1"/>
    <col min="4115" max="4115" width="10.7666666666667" style="60" customWidth="1"/>
    <col min="4116" max="4116" width="8.76666666666667" style="60" customWidth="1"/>
    <col min="4117" max="4352" width="8.66666666666667" style="60"/>
    <col min="4353" max="4353" width="5.10833333333333" style="60" customWidth="1"/>
    <col min="4354" max="4354" width="4.10833333333333" style="60" customWidth="1"/>
    <col min="4355" max="4355" width="7.33333333333333" style="60" customWidth="1"/>
    <col min="4356" max="4356" width="20.3333333333333" style="60" customWidth="1"/>
    <col min="4357" max="4357" width="13.2166666666667" style="60" customWidth="1"/>
    <col min="4358" max="4368" width="9.66666666666667" style="60" customWidth="1"/>
    <col min="4369" max="4369" width="11.7666666666667" style="60" customWidth="1"/>
    <col min="4370" max="4370" width="11.3333333333333" style="60" customWidth="1"/>
    <col min="4371" max="4371" width="10.7666666666667" style="60" customWidth="1"/>
    <col min="4372" max="4372" width="8.76666666666667" style="60" customWidth="1"/>
    <col min="4373" max="4608" width="8.66666666666667" style="60"/>
    <col min="4609" max="4609" width="5.10833333333333" style="60" customWidth="1"/>
    <col min="4610" max="4610" width="4.10833333333333" style="60" customWidth="1"/>
    <col min="4611" max="4611" width="7.33333333333333" style="60" customWidth="1"/>
    <col min="4612" max="4612" width="20.3333333333333" style="60" customWidth="1"/>
    <col min="4613" max="4613" width="13.2166666666667" style="60" customWidth="1"/>
    <col min="4614" max="4624" width="9.66666666666667" style="60" customWidth="1"/>
    <col min="4625" max="4625" width="11.7666666666667" style="60" customWidth="1"/>
    <col min="4626" max="4626" width="11.3333333333333" style="60" customWidth="1"/>
    <col min="4627" max="4627" width="10.7666666666667" style="60" customWidth="1"/>
    <col min="4628" max="4628" width="8.76666666666667" style="60" customWidth="1"/>
    <col min="4629" max="4864" width="8.66666666666667" style="60"/>
    <col min="4865" max="4865" width="5.10833333333333" style="60" customWidth="1"/>
    <col min="4866" max="4866" width="4.10833333333333" style="60" customWidth="1"/>
    <col min="4867" max="4867" width="7.33333333333333" style="60" customWidth="1"/>
    <col min="4868" max="4868" width="20.3333333333333" style="60" customWidth="1"/>
    <col min="4869" max="4869" width="13.2166666666667" style="60" customWidth="1"/>
    <col min="4870" max="4880" width="9.66666666666667" style="60" customWidth="1"/>
    <col min="4881" max="4881" width="11.7666666666667" style="60" customWidth="1"/>
    <col min="4882" max="4882" width="11.3333333333333" style="60" customWidth="1"/>
    <col min="4883" max="4883" width="10.7666666666667" style="60" customWidth="1"/>
    <col min="4884" max="4884" width="8.76666666666667" style="60" customWidth="1"/>
    <col min="4885" max="5120" width="8.66666666666667" style="60"/>
    <col min="5121" max="5121" width="5.10833333333333" style="60" customWidth="1"/>
    <col min="5122" max="5122" width="4.10833333333333" style="60" customWidth="1"/>
    <col min="5123" max="5123" width="7.33333333333333" style="60" customWidth="1"/>
    <col min="5124" max="5124" width="20.3333333333333" style="60" customWidth="1"/>
    <col min="5125" max="5125" width="13.2166666666667" style="60" customWidth="1"/>
    <col min="5126" max="5136" width="9.66666666666667" style="60" customWidth="1"/>
    <col min="5137" max="5137" width="11.7666666666667" style="60" customWidth="1"/>
    <col min="5138" max="5138" width="11.3333333333333" style="60" customWidth="1"/>
    <col min="5139" max="5139" width="10.7666666666667" style="60" customWidth="1"/>
    <col min="5140" max="5140" width="8.76666666666667" style="60" customWidth="1"/>
    <col min="5141" max="5376" width="8.66666666666667" style="60"/>
    <col min="5377" max="5377" width="5.10833333333333" style="60" customWidth="1"/>
    <col min="5378" max="5378" width="4.10833333333333" style="60" customWidth="1"/>
    <col min="5379" max="5379" width="7.33333333333333" style="60" customWidth="1"/>
    <col min="5380" max="5380" width="20.3333333333333" style="60" customWidth="1"/>
    <col min="5381" max="5381" width="13.2166666666667" style="60" customWidth="1"/>
    <col min="5382" max="5392" width="9.66666666666667" style="60" customWidth="1"/>
    <col min="5393" max="5393" width="11.7666666666667" style="60" customWidth="1"/>
    <col min="5394" max="5394" width="11.3333333333333" style="60" customWidth="1"/>
    <col min="5395" max="5395" width="10.7666666666667" style="60" customWidth="1"/>
    <col min="5396" max="5396" width="8.76666666666667" style="60" customWidth="1"/>
    <col min="5397" max="5632" width="8.66666666666667" style="60"/>
    <col min="5633" max="5633" width="5.10833333333333" style="60" customWidth="1"/>
    <col min="5634" max="5634" width="4.10833333333333" style="60" customWidth="1"/>
    <col min="5635" max="5635" width="7.33333333333333" style="60" customWidth="1"/>
    <col min="5636" max="5636" width="20.3333333333333" style="60" customWidth="1"/>
    <col min="5637" max="5637" width="13.2166666666667" style="60" customWidth="1"/>
    <col min="5638" max="5648" width="9.66666666666667" style="60" customWidth="1"/>
    <col min="5649" max="5649" width="11.7666666666667" style="60" customWidth="1"/>
    <col min="5650" max="5650" width="11.3333333333333" style="60" customWidth="1"/>
    <col min="5651" max="5651" width="10.7666666666667" style="60" customWidth="1"/>
    <col min="5652" max="5652" width="8.76666666666667" style="60" customWidth="1"/>
    <col min="5653" max="5888" width="8.66666666666667" style="60"/>
    <col min="5889" max="5889" width="5.10833333333333" style="60" customWidth="1"/>
    <col min="5890" max="5890" width="4.10833333333333" style="60" customWidth="1"/>
    <col min="5891" max="5891" width="7.33333333333333" style="60" customWidth="1"/>
    <col min="5892" max="5892" width="20.3333333333333" style="60" customWidth="1"/>
    <col min="5893" max="5893" width="13.2166666666667" style="60" customWidth="1"/>
    <col min="5894" max="5904" width="9.66666666666667" style="60" customWidth="1"/>
    <col min="5905" max="5905" width="11.7666666666667" style="60" customWidth="1"/>
    <col min="5906" max="5906" width="11.3333333333333" style="60" customWidth="1"/>
    <col min="5907" max="5907" width="10.7666666666667" style="60" customWidth="1"/>
    <col min="5908" max="5908" width="8.76666666666667" style="60" customWidth="1"/>
    <col min="5909" max="6144" width="8.66666666666667" style="60"/>
    <col min="6145" max="6145" width="5.10833333333333" style="60" customWidth="1"/>
    <col min="6146" max="6146" width="4.10833333333333" style="60" customWidth="1"/>
    <col min="6147" max="6147" width="7.33333333333333" style="60" customWidth="1"/>
    <col min="6148" max="6148" width="20.3333333333333" style="60" customWidth="1"/>
    <col min="6149" max="6149" width="13.2166666666667" style="60" customWidth="1"/>
    <col min="6150" max="6160" width="9.66666666666667" style="60" customWidth="1"/>
    <col min="6161" max="6161" width="11.7666666666667" style="60" customWidth="1"/>
    <col min="6162" max="6162" width="11.3333333333333" style="60" customWidth="1"/>
    <col min="6163" max="6163" width="10.7666666666667" style="60" customWidth="1"/>
    <col min="6164" max="6164" width="8.76666666666667" style="60" customWidth="1"/>
    <col min="6165" max="6400" width="8.66666666666667" style="60"/>
    <col min="6401" max="6401" width="5.10833333333333" style="60" customWidth="1"/>
    <col min="6402" max="6402" width="4.10833333333333" style="60" customWidth="1"/>
    <col min="6403" max="6403" width="7.33333333333333" style="60" customWidth="1"/>
    <col min="6404" max="6404" width="20.3333333333333" style="60" customWidth="1"/>
    <col min="6405" max="6405" width="13.2166666666667" style="60" customWidth="1"/>
    <col min="6406" max="6416" width="9.66666666666667" style="60" customWidth="1"/>
    <col min="6417" max="6417" width="11.7666666666667" style="60" customWidth="1"/>
    <col min="6418" max="6418" width="11.3333333333333" style="60" customWidth="1"/>
    <col min="6419" max="6419" width="10.7666666666667" style="60" customWidth="1"/>
    <col min="6420" max="6420" width="8.76666666666667" style="60" customWidth="1"/>
    <col min="6421" max="6656" width="8.66666666666667" style="60"/>
    <col min="6657" max="6657" width="5.10833333333333" style="60" customWidth="1"/>
    <col min="6658" max="6658" width="4.10833333333333" style="60" customWidth="1"/>
    <col min="6659" max="6659" width="7.33333333333333" style="60" customWidth="1"/>
    <col min="6660" max="6660" width="20.3333333333333" style="60" customWidth="1"/>
    <col min="6661" max="6661" width="13.2166666666667" style="60" customWidth="1"/>
    <col min="6662" max="6672" width="9.66666666666667" style="60" customWidth="1"/>
    <col min="6673" max="6673" width="11.7666666666667" style="60" customWidth="1"/>
    <col min="6674" max="6674" width="11.3333333333333" style="60" customWidth="1"/>
    <col min="6675" max="6675" width="10.7666666666667" style="60" customWidth="1"/>
    <col min="6676" max="6676" width="8.76666666666667" style="60" customWidth="1"/>
    <col min="6677" max="6912" width="8.66666666666667" style="60"/>
    <col min="6913" max="6913" width="5.10833333333333" style="60" customWidth="1"/>
    <col min="6914" max="6914" width="4.10833333333333" style="60" customWidth="1"/>
    <col min="6915" max="6915" width="7.33333333333333" style="60" customWidth="1"/>
    <col min="6916" max="6916" width="20.3333333333333" style="60" customWidth="1"/>
    <col min="6917" max="6917" width="13.2166666666667" style="60" customWidth="1"/>
    <col min="6918" max="6928" width="9.66666666666667" style="60" customWidth="1"/>
    <col min="6929" max="6929" width="11.7666666666667" style="60" customWidth="1"/>
    <col min="6930" max="6930" width="11.3333333333333" style="60" customWidth="1"/>
    <col min="6931" max="6931" width="10.7666666666667" style="60" customWidth="1"/>
    <col min="6932" max="6932" width="8.76666666666667" style="60" customWidth="1"/>
    <col min="6933" max="7168" width="8.66666666666667" style="60"/>
    <col min="7169" max="7169" width="5.10833333333333" style="60" customWidth="1"/>
    <col min="7170" max="7170" width="4.10833333333333" style="60" customWidth="1"/>
    <col min="7171" max="7171" width="7.33333333333333" style="60" customWidth="1"/>
    <col min="7172" max="7172" width="20.3333333333333" style="60" customWidth="1"/>
    <col min="7173" max="7173" width="13.2166666666667" style="60" customWidth="1"/>
    <col min="7174" max="7184" width="9.66666666666667" style="60" customWidth="1"/>
    <col min="7185" max="7185" width="11.7666666666667" style="60" customWidth="1"/>
    <col min="7186" max="7186" width="11.3333333333333" style="60" customWidth="1"/>
    <col min="7187" max="7187" width="10.7666666666667" style="60" customWidth="1"/>
    <col min="7188" max="7188" width="8.76666666666667" style="60" customWidth="1"/>
    <col min="7189" max="7424" width="8.66666666666667" style="60"/>
    <col min="7425" max="7425" width="5.10833333333333" style="60" customWidth="1"/>
    <col min="7426" max="7426" width="4.10833333333333" style="60" customWidth="1"/>
    <col min="7427" max="7427" width="7.33333333333333" style="60" customWidth="1"/>
    <col min="7428" max="7428" width="20.3333333333333" style="60" customWidth="1"/>
    <col min="7429" max="7429" width="13.2166666666667" style="60" customWidth="1"/>
    <col min="7430" max="7440" width="9.66666666666667" style="60" customWidth="1"/>
    <col min="7441" max="7441" width="11.7666666666667" style="60" customWidth="1"/>
    <col min="7442" max="7442" width="11.3333333333333" style="60" customWidth="1"/>
    <col min="7443" max="7443" width="10.7666666666667" style="60" customWidth="1"/>
    <col min="7444" max="7444" width="8.76666666666667" style="60" customWidth="1"/>
    <col min="7445" max="7680" width="8.66666666666667" style="60"/>
    <col min="7681" max="7681" width="5.10833333333333" style="60" customWidth="1"/>
    <col min="7682" max="7682" width="4.10833333333333" style="60" customWidth="1"/>
    <col min="7683" max="7683" width="7.33333333333333" style="60" customWidth="1"/>
    <col min="7684" max="7684" width="20.3333333333333" style="60" customWidth="1"/>
    <col min="7685" max="7685" width="13.2166666666667" style="60" customWidth="1"/>
    <col min="7686" max="7696" width="9.66666666666667" style="60" customWidth="1"/>
    <col min="7697" max="7697" width="11.7666666666667" style="60" customWidth="1"/>
    <col min="7698" max="7698" width="11.3333333333333" style="60" customWidth="1"/>
    <col min="7699" max="7699" width="10.7666666666667" style="60" customWidth="1"/>
    <col min="7700" max="7700" width="8.76666666666667" style="60" customWidth="1"/>
    <col min="7701" max="7936" width="8.66666666666667" style="60"/>
    <col min="7937" max="7937" width="5.10833333333333" style="60" customWidth="1"/>
    <col min="7938" max="7938" width="4.10833333333333" style="60" customWidth="1"/>
    <col min="7939" max="7939" width="7.33333333333333" style="60" customWidth="1"/>
    <col min="7940" max="7940" width="20.3333333333333" style="60" customWidth="1"/>
    <col min="7941" max="7941" width="13.2166666666667" style="60" customWidth="1"/>
    <col min="7942" max="7952" width="9.66666666666667" style="60" customWidth="1"/>
    <col min="7953" max="7953" width="11.7666666666667" style="60" customWidth="1"/>
    <col min="7954" max="7954" width="11.3333333333333" style="60" customWidth="1"/>
    <col min="7955" max="7955" width="10.7666666666667" style="60" customWidth="1"/>
    <col min="7956" max="7956" width="8.76666666666667" style="60" customWidth="1"/>
    <col min="7957" max="8192" width="8.66666666666667" style="60"/>
    <col min="8193" max="8193" width="5.10833333333333" style="60" customWidth="1"/>
    <col min="8194" max="8194" width="4.10833333333333" style="60" customWidth="1"/>
    <col min="8195" max="8195" width="7.33333333333333" style="60" customWidth="1"/>
    <col min="8196" max="8196" width="20.3333333333333" style="60" customWidth="1"/>
    <col min="8197" max="8197" width="13.2166666666667" style="60" customWidth="1"/>
    <col min="8198" max="8208" width="9.66666666666667" style="60" customWidth="1"/>
    <col min="8209" max="8209" width="11.7666666666667" style="60" customWidth="1"/>
    <col min="8210" max="8210" width="11.3333333333333" style="60" customWidth="1"/>
    <col min="8211" max="8211" width="10.7666666666667" style="60" customWidth="1"/>
    <col min="8212" max="8212" width="8.76666666666667" style="60" customWidth="1"/>
    <col min="8213" max="8448" width="8.66666666666667" style="60"/>
    <col min="8449" max="8449" width="5.10833333333333" style="60" customWidth="1"/>
    <col min="8450" max="8450" width="4.10833333333333" style="60" customWidth="1"/>
    <col min="8451" max="8451" width="7.33333333333333" style="60" customWidth="1"/>
    <col min="8452" max="8452" width="20.3333333333333" style="60" customWidth="1"/>
    <col min="8453" max="8453" width="13.2166666666667" style="60" customWidth="1"/>
    <col min="8454" max="8464" width="9.66666666666667" style="60" customWidth="1"/>
    <col min="8465" max="8465" width="11.7666666666667" style="60" customWidth="1"/>
    <col min="8466" max="8466" width="11.3333333333333" style="60" customWidth="1"/>
    <col min="8467" max="8467" width="10.7666666666667" style="60" customWidth="1"/>
    <col min="8468" max="8468" width="8.76666666666667" style="60" customWidth="1"/>
    <col min="8469" max="8704" width="8.66666666666667" style="60"/>
    <col min="8705" max="8705" width="5.10833333333333" style="60" customWidth="1"/>
    <col min="8706" max="8706" width="4.10833333333333" style="60" customWidth="1"/>
    <col min="8707" max="8707" width="7.33333333333333" style="60" customWidth="1"/>
    <col min="8708" max="8708" width="20.3333333333333" style="60" customWidth="1"/>
    <col min="8709" max="8709" width="13.2166666666667" style="60" customWidth="1"/>
    <col min="8710" max="8720" width="9.66666666666667" style="60" customWidth="1"/>
    <col min="8721" max="8721" width="11.7666666666667" style="60" customWidth="1"/>
    <col min="8722" max="8722" width="11.3333333333333" style="60" customWidth="1"/>
    <col min="8723" max="8723" width="10.7666666666667" style="60" customWidth="1"/>
    <col min="8724" max="8724" width="8.76666666666667" style="60" customWidth="1"/>
    <col min="8725" max="8960" width="8.66666666666667" style="60"/>
    <col min="8961" max="8961" width="5.10833333333333" style="60" customWidth="1"/>
    <col min="8962" max="8962" width="4.10833333333333" style="60" customWidth="1"/>
    <col min="8963" max="8963" width="7.33333333333333" style="60" customWidth="1"/>
    <col min="8964" max="8964" width="20.3333333333333" style="60" customWidth="1"/>
    <col min="8965" max="8965" width="13.2166666666667" style="60" customWidth="1"/>
    <col min="8966" max="8976" width="9.66666666666667" style="60" customWidth="1"/>
    <col min="8977" max="8977" width="11.7666666666667" style="60" customWidth="1"/>
    <col min="8978" max="8978" width="11.3333333333333" style="60" customWidth="1"/>
    <col min="8979" max="8979" width="10.7666666666667" style="60" customWidth="1"/>
    <col min="8980" max="8980" width="8.76666666666667" style="60" customWidth="1"/>
    <col min="8981" max="9216" width="8.66666666666667" style="60"/>
    <col min="9217" max="9217" width="5.10833333333333" style="60" customWidth="1"/>
    <col min="9218" max="9218" width="4.10833333333333" style="60" customWidth="1"/>
    <col min="9219" max="9219" width="7.33333333333333" style="60" customWidth="1"/>
    <col min="9220" max="9220" width="20.3333333333333" style="60" customWidth="1"/>
    <col min="9221" max="9221" width="13.2166666666667" style="60" customWidth="1"/>
    <col min="9222" max="9232" width="9.66666666666667" style="60" customWidth="1"/>
    <col min="9233" max="9233" width="11.7666666666667" style="60" customWidth="1"/>
    <col min="9234" max="9234" width="11.3333333333333" style="60" customWidth="1"/>
    <col min="9235" max="9235" width="10.7666666666667" style="60" customWidth="1"/>
    <col min="9236" max="9236" width="8.76666666666667" style="60" customWidth="1"/>
    <col min="9237" max="9472" width="8.66666666666667" style="60"/>
    <col min="9473" max="9473" width="5.10833333333333" style="60" customWidth="1"/>
    <col min="9474" max="9474" width="4.10833333333333" style="60" customWidth="1"/>
    <col min="9475" max="9475" width="7.33333333333333" style="60" customWidth="1"/>
    <col min="9476" max="9476" width="20.3333333333333" style="60" customWidth="1"/>
    <col min="9477" max="9477" width="13.2166666666667" style="60" customWidth="1"/>
    <col min="9478" max="9488" width="9.66666666666667" style="60" customWidth="1"/>
    <col min="9489" max="9489" width="11.7666666666667" style="60" customWidth="1"/>
    <col min="9490" max="9490" width="11.3333333333333" style="60" customWidth="1"/>
    <col min="9491" max="9491" width="10.7666666666667" style="60" customWidth="1"/>
    <col min="9492" max="9492" width="8.76666666666667" style="60" customWidth="1"/>
    <col min="9493" max="9728" width="8.66666666666667" style="60"/>
    <col min="9729" max="9729" width="5.10833333333333" style="60" customWidth="1"/>
    <col min="9730" max="9730" width="4.10833333333333" style="60" customWidth="1"/>
    <col min="9731" max="9731" width="7.33333333333333" style="60" customWidth="1"/>
    <col min="9732" max="9732" width="20.3333333333333" style="60" customWidth="1"/>
    <col min="9733" max="9733" width="13.2166666666667" style="60" customWidth="1"/>
    <col min="9734" max="9744" width="9.66666666666667" style="60" customWidth="1"/>
    <col min="9745" max="9745" width="11.7666666666667" style="60" customWidth="1"/>
    <col min="9746" max="9746" width="11.3333333333333" style="60" customWidth="1"/>
    <col min="9747" max="9747" width="10.7666666666667" style="60" customWidth="1"/>
    <col min="9748" max="9748" width="8.76666666666667" style="60" customWidth="1"/>
    <col min="9749" max="9984" width="8.66666666666667" style="60"/>
    <col min="9985" max="9985" width="5.10833333333333" style="60" customWidth="1"/>
    <col min="9986" max="9986" width="4.10833333333333" style="60" customWidth="1"/>
    <col min="9987" max="9987" width="7.33333333333333" style="60" customWidth="1"/>
    <col min="9988" max="9988" width="20.3333333333333" style="60" customWidth="1"/>
    <col min="9989" max="9989" width="13.2166666666667" style="60" customWidth="1"/>
    <col min="9990" max="10000" width="9.66666666666667" style="60" customWidth="1"/>
    <col min="10001" max="10001" width="11.7666666666667" style="60" customWidth="1"/>
    <col min="10002" max="10002" width="11.3333333333333" style="60" customWidth="1"/>
    <col min="10003" max="10003" width="10.7666666666667" style="60" customWidth="1"/>
    <col min="10004" max="10004" width="8.76666666666667" style="60" customWidth="1"/>
    <col min="10005" max="10240" width="8.66666666666667" style="60"/>
    <col min="10241" max="10241" width="5.10833333333333" style="60" customWidth="1"/>
    <col min="10242" max="10242" width="4.10833333333333" style="60" customWidth="1"/>
    <col min="10243" max="10243" width="7.33333333333333" style="60" customWidth="1"/>
    <col min="10244" max="10244" width="20.3333333333333" style="60" customWidth="1"/>
    <col min="10245" max="10245" width="13.2166666666667" style="60" customWidth="1"/>
    <col min="10246" max="10256" width="9.66666666666667" style="60" customWidth="1"/>
    <col min="10257" max="10257" width="11.7666666666667" style="60" customWidth="1"/>
    <col min="10258" max="10258" width="11.3333333333333" style="60" customWidth="1"/>
    <col min="10259" max="10259" width="10.7666666666667" style="60" customWidth="1"/>
    <col min="10260" max="10260" width="8.76666666666667" style="60" customWidth="1"/>
    <col min="10261" max="10496" width="8.66666666666667" style="60"/>
    <col min="10497" max="10497" width="5.10833333333333" style="60" customWidth="1"/>
    <col min="10498" max="10498" width="4.10833333333333" style="60" customWidth="1"/>
    <col min="10499" max="10499" width="7.33333333333333" style="60" customWidth="1"/>
    <col min="10500" max="10500" width="20.3333333333333" style="60" customWidth="1"/>
    <col min="10501" max="10501" width="13.2166666666667" style="60" customWidth="1"/>
    <col min="10502" max="10512" width="9.66666666666667" style="60" customWidth="1"/>
    <col min="10513" max="10513" width="11.7666666666667" style="60" customWidth="1"/>
    <col min="10514" max="10514" width="11.3333333333333" style="60" customWidth="1"/>
    <col min="10515" max="10515" width="10.7666666666667" style="60" customWidth="1"/>
    <col min="10516" max="10516" width="8.76666666666667" style="60" customWidth="1"/>
    <col min="10517" max="10752" width="8.66666666666667" style="60"/>
    <col min="10753" max="10753" width="5.10833333333333" style="60" customWidth="1"/>
    <col min="10754" max="10754" width="4.10833333333333" style="60" customWidth="1"/>
    <col min="10755" max="10755" width="7.33333333333333" style="60" customWidth="1"/>
    <col min="10756" max="10756" width="20.3333333333333" style="60" customWidth="1"/>
    <col min="10757" max="10757" width="13.2166666666667" style="60" customWidth="1"/>
    <col min="10758" max="10768" width="9.66666666666667" style="60" customWidth="1"/>
    <col min="10769" max="10769" width="11.7666666666667" style="60" customWidth="1"/>
    <col min="10770" max="10770" width="11.3333333333333" style="60" customWidth="1"/>
    <col min="10771" max="10771" width="10.7666666666667" style="60" customWidth="1"/>
    <col min="10772" max="10772" width="8.76666666666667" style="60" customWidth="1"/>
    <col min="10773" max="11008" width="8.66666666666667" style="60"/>
    <col min="11009" max="11009" width="5.10833333333333" style="60" customWidth="1"/>
    <col min="11010" max="11010" width="4.10833333333333" style="60" customWidth="1"/>
    <col min="11011" max="11011" width="7.33333333333333" style="60" customWidth="1"/>
    <col min="11012" max="11012" width="20.3333333333333" style="60" customWidth="1"/>
    <col min="11013" max="11013" width="13.2166666666667" style="60" customWidth="1"/>
    <col min="11014" max="11024" width="9.66666666666667" style="60" customWidth="1"/>
    <col min="11025" max="11025" width="11.7666666666667" style="60" customWidth="1"/>
    <col min="11026" max="11026" width="11.3333333333333" style="60" customWidth="1"/>
    <col min="11027" max="11027" width="10.7666666666667" style="60" customWidth="1"/>
    <col min="11028" max="11028" width="8.76666666666667" style="60" customWidth="1"/>
    <col min="11029" max="11264" width="8.66666666666667" style="60"/>
    <col min="11265" max="11265" width="5.10833333333333" style="60" customWidth="1"/>
    <col min="11266" max="11266" width="4.10833333333333" style="60" customWidth="1"/>
    <col min="11267" max="11267" width="7.33333333333333" style="60" customWidth="1"/>
    <col min="11268" max="11268" width="20.3333333333333" style="60" customWidth="1"/>
    <col min="11269" max="11269" width="13.2166666666667" style="60" customWidth="1"/>
    <col min="11270" max="11280" width="9.66666666666667" style="60" customWidth="1"/>
    <col min="11281" max="11281" width="11.7666666666667" style="60" customWidth="1"/>
    <col min="11282" max="11282" width="11.3333333333333" style="60" customWidth="1"/>
    <col min="11283" max="11283" width="10.7666666666667" style="60" customWidth="1"/>
    <col min="11284" max="11284" width="8.76666666666667" style="60" customWidth="1"/>
    <col min="11285" max="11520" width="8.66666666666667" style="60"/>
    <col min="11521" max="11521" width="5.10833333333333" style="60" customWidth="1"/>
    <col min="11522" max="11522" width="4.10833333333333" style="60" customWidth="1"/>
    <col min="11523" max="11523" width="7.33333333333333" style="60" customWidth="1"/>
    <col min="11524" max="11524" width="20.3333333333333" style="60" customWidth="1"/>
    <col min="11525" max="11525" width="13.2166666666667" style="60" customWidth="1"/>
    <col min="11526" max="11536" width="9.66666666666667" style="60" customWidth="1"/>
    <col min="11537" max="11537" width="11.7666666666667" style="60" customWidth="1"/>
    <col min="11538" max="11538" width="11.3333333333333" style="60" customWidth="1"/>
    <col min="11539" max="11539" width="10.7666666666667" style="60" customWidth="1"/>
    <col min="11540" max="11540" width="8.76666666666667" style="60" customWidth="1"/>
    <col min="11541" max="11776" width="8.66666666666667" style="60"/>
    <col min="11777" max="11777" width="5.10833333333333" style="60" customWidth="1"/>
    <col min="11778" max="11778" width="4.10833333333333" style="60" customWidth="1"/>
    <col min="11779" max="11779" width="7.33333333333333" style="60" customWidth="1"/>
    <col min="11780" max="11780" width="20.3333333333333" style="60" customWidth="1"/>
    <col min="11781" max="11781" width="13.2166666666667" style="60" customWidth="1"/>
    <col min="11782" max="11792" width="9.66666666666667" style="60" customWidth="1"/>
    <col min="11793" max="11793" width="11.7666666666667" style="60" customWidth="1"/>
    <col min="11794" max="11794" width="11.3333333333333" style="60" customWidth="1"/>
    <col min="11795" max="11795" width="10.7666666666667" style="60" customWidth="1"/>
    <col min="11796" max="11796" width="8.76666666666667" style="60" customWidth="1"/>
    <col min="11797" max="12032" width="8.66666666666667" style="60"/>
    <col min="12033" max="12033" width="5.10833333333333" style="60" customWidth="1"/>
    <col min="12034" max="12034" width="4.10833333333333" style="60" customWidth="1"/>
    <col min="12035" max="12035" width="7.33333333333333" style="60" customWidth="1"/>
    <col min="12036" max="12036" width="20.3333333333333" style="60" customWidth="1"/>
    <col min="12037" max="12037" width="13.2166666666667" style="60" customWidth="1"/>
    <col min="12038" max="12048" width="9.66666666666667" style="60" customWidth="1"/>
    <col min="12049" max="12049" width="11.7666666666667" style="60" customWidth="1"/>
    <col min="12050" max="12050" width="11.3333333333333" style="60" customWidth="1"/>
    <col min="12051" max="12051" width="10.7666666666667" style="60" customWidth="1"/>
    <col min="12052" max="12052" width="8.76666666666667" style="60" customWidth="1"/>
    <col min="12053" max="12288" width="8.66666666666667" style="60"/>
    <col min="12289" max="12289" width="5.10833333333333" style="60" customWidth="1"/>
    <col min="12290" max="12290" width="4.10833333333333" style="60" customWidth="1"/>
    <col min="12291" max="12291" width="7.33333333333333" style="60" customWidth="1"/>
    <col min="12292" max="12292" width="20.3333333333333" style="60" customWidth="1"/>
    <col min="12293" max="12293" width="13.2166666666667" style="60" customWidth="1"/>
    <col min="12294" max="12304" width="9.66666666666667" style="60" customWidth="1"/>
    <col min="12305" max="12305" width="11.7666666666667" style="60" customWidth="1"/>
    <col min="12306" max="12306" width="11.3333333333333" style="60" customWidth="1"/>
    <col min="12307" max="12307" width="10.7666666666667" style="60" customWidth="1"/>
    <col min="12308" max="12308" width="8.76666666666667" style="60" customWidth="1"/>
    <col min="12309" max="12544" width="8.66666666666667" style="60"/>
    <col min="12545" max="12545" width="5.10833333333333" style="60" customWidth="1"/>
    <col min="12546" max="12546" width="4.10833333333333" style="60" customWidth="1"/>
    <col min="12547" max="12547" width="7.33333333333333" style="60" customWidth="1"/>
    <col min="12548" max="12548" width="20.3333333333333" style="60" customWidth="1"/>
    <col min="12549" max="12549" width="13.2166666666667" style="60" customWidth="1"/>
    <col min="12550" max="12560" width="9.66666666666667" style="60" customWidth="1"/>
    <col min="12561" max="12561" width="11.7666666666667" style="60" customWidth="1"/>
    <col min="12562" max="12562" width="11.3333333333333" style="60" customWidth="1"/>
    <col min="12563" max="12563" width="10.7666666666667" style="60" customWidth="1"/>
    <col min="12564" max="12564" width="8.76666666666667" style="60" customWidth="1"/>
    <col min="12565" max="12800" width="8.66666666666667" style="60"/>
    <col min="12801" max="12801" width="5.10833333333333" style="60" customWidth="1"/>
    <col min="12802" max="12802" width="4.10833333333333" style="60" customWidth="1"/>
    <col min="12803" max="12803" width="7.33333333333333" style="60" customWidth="1"/>
    <col min="12804" max="12804" width="20.3333333333333" style="60" customWidth="1"/>
    <col min="12805" max="12805" width="13.2166666666667" style="60" customWidth="1"/>
    <col min="12806" max="12816" width="9.66666666666667" style="60" customWidth="1"/>
    <col min="12817" max="12817" width="11.7666666666667" style="60" customWidth="1"/>
    <col min="12818" max="12818" width="11.3333333333333" style="60" customWidth="1"/>
    <col min="12819" max="12819" width="10.7666666666667" style="60" customWidth="1"/>
    <col min="12820" max="12820" width="8.76666666666667" style="60" customWidth="1"/>
    <col min="12821" max="13056" width="8.66666666666667" style="60"/>
    <col min="13057" max="13057" width="5.10833333333333" style="60" customWidth="1"/>
    <col min="13058" max="13058" width="4.10833333333333" style="60" customWidth="1"/>
    <col min="13059" max="13059" width="7.33333333333333" style="60" customWidth="1"/>
    <col min="13060" max="13060" width="20.3333333333333" style="60" customWidth="1"/>
    <col min="13061" max="13061" width="13.2166666666667" style="60" customWidth="1"/>
    <col min="13062" max="13072" width="9.66666666666667" style="60" customWidth="1"/>
    <col min="13073" max="13073" width="11.7666666666667" style="60" customWidth="1"/>
    <col min="13074" max="13074" width="11.3333333333333" style="60" customWidth="1"/>
    <col min="13075" max="13075" width="10.7666666666667" style="60" customWidth="1"/>
    <col min="13076" max="13076" width="8.76666666666667" style="60" customWidth="1"/>
    <col min="13077" max="13312" width="8.66666666666667" style="60"/>
    <col min="13313" max="13313" width="5.10833333333333" style="60" customWidth="1"/>
    <col min="13314" max="13314" width="4.10833333333333" style="60" customWidth="1"/>
    <col min="13315" max="13315" width="7.33333333333333" style="60" customWidth="1"/>
    <col min="13316" max="13316" width="20.3333333333333" style="60" customWidth="1"/>
    <col min="13317" max="13317" width="13.2166666666667" style="60" customWidth="1"/>
    <col min="13318" max="13328" width="9.66666666666667" style="60" customWidth="1"/>
    <col min="13329" max="13329" width="11.7666666666667" style="60" customWidth="1"/>
    <col min="13330" max="13330" width="11.3333333333333" style="60" customWidth="1"/>
    <col min="13331" max="13331" width="10.7666666666667" style="60" customWidth="1"/>
    <col min="13332" max="13332" width="8.76666666666667" style="60" customWidth="1"/>
    <col min="13333" max="13568" width="8.66666666666667" style="60"/>
    <col min="13569" max="13569" width="5.10833333333333" style="60" customWidth="1"/>
    <col min="13570" max="13570" width="4.10833333333333" style="60" customWidth="1"/>
    <col min="13571" max="13571" width="7.33333333333333" style="60" customWidth="1"/>
    <col min="13572" max="13572" width="20.3333333333333" style="60" customWidth="1"/>
    <col min="13573" max="13573" width="13.2166666666667" style="60" customWidth="1"/>
    <col min="13574" max="13584" width="9.66666666666667" style="60" customWidth="1"/>
    <col min="13585" max="13585" width="11.7666666666667" style="60" customWidth="1"/>
    <col min="13586" max="13586" width="11.3333333333333" style="60" customWidth="1"/>
    <col min="13587" max="13587" width="10.7666666666667" style="60" customWidth="1"/>
    <col min="13588" max="13588" width="8.76666666666667" style="60" customWidth="1"/>
    <col min="13589" max="13824" width="8.66666666666667" style="60"/>
    <col min="13825" max="13825" width="5.10833333333333" style="60" customWidth="1"/>
    <col min="13826" max="13826" width="4.10833333333333" style="60" customWidth="1"/>
    <col min="13827" max="13827" width="7.33333333333333" style="60" customWidth="1"/>
    <col min="13828" max="13828" width="20.3333333333333" style="60" customWidth="1"/>
    <col min="13829" max="13829" width="13.2166666666667" style="60" customWidth="1"/>
    <col min="13830" max="13840" width="9.66666666666667" style="60" customWidth="1"/>
    <col min="13841" max="13841" width="11.7666666666667" style="60" customWidth="1"/>
    <col min="13842" max="13842" width="11.3333333333333" style="60" customWidth="1"/>
    <col min="13843" max="13843" width="10.7666666666667" style="60" customWidth="1"/>
    <col min="13844" max="13844" width="8.76666666666667" style="60" customWidth="1"/>
    <col min="13845" max="14080" width="8.66666666666667" style="60"/>
    <col min="14081" max="14081" width="5.10833333333333" style="60" customWidth="1"/>
    <col min="14082" max="14082" width="4.10833333333333" style="60" customWidth="1"/>
    <col min="14083" max="14083" width="7.33333333333333" style="60" customWidth="1"/>
    <col min="14084" max="14084" width="20.3333333333333" style="60" customWidth="1"/>
    <col min="14085" max="14085" width="13.2166666666667" style="60" customWidth="1"/>
    <col min="14086" max="14096" width="9.66666666666667" style="60" customWidth="1"/>
    <col min="14097" max="14097" width="11.7666666666667" style="60" customWidth="1"/>
    <col min="14098" max="14098" width="11.3333333333333" style="60" customWidth="1"/>
    <col min="14099" max="14099" width="10.7666666666667" style="60" customWidth="1"/>
    <col min="14100" max="14100" width="8.76666666666667" style="60" customWidth="1"/>
    <col min="14101" max="14336" width="8.66666666666667" style="60"/>
    <col min="14337" max="14337" width="5.10833333333333" style="60" customWidth="1"/>
    <col min="14338" max="14338" width="4.10833333333333" style="60" customWidth="1"/>
    <col min="14339" max="14339" width="7.33333333333333" style="60" customWidth="1"/>
    <col min="14340" max="14340" width="20.3333333333333" style="60" customWidth="1"/>
    <col min="14341" max="14341" width="13.2166666666667" style="60" customWidth="1"/>
    <col min="14342" max="14352" width="9.66666666666667" style="60" customWidth="1"/>
    <col min="14353" max="14353" width="11.7666666666667" style="60" customWidth="1"/>
    <col min="14354" max="14354" width="11.3333333333333" style="60" customWidth="1"/>
    <col min="14355" max="14355" width="10.7666666666667" style="60" customWidth="1"/>
    <col min="14356" max="14356" width="8.76666666666667" style="60" customWidth="1"/>
    <col min="14357" max="14592" width="8.66666666666667" style="60"/>
    <col min="14593" max="14593" width="5.10833333333333" style="60" customWidth="1"/>
    <col min="14594" max="14594" width="4.10833333333333" style="60" customWidth="1"/>
    <col min="14595" max="14595" width="7.33333333333333" style="60" customWidth="1"/>
    <col min="14596" max="14596" width="20.3333333333333" style="60" customWidth="1"/>
    <col min="14597" max="14597" width="13.2166666666667" style="60" customWidth="1"/>
    <col min="14598" max="14608" width="9.66666666666667" style="60" customWidth="1"/>
    <col min="14609" max="14609" width="11.7666666666667" style="60" customWidth="1"/>
    <col min="14610" max="14610" width="11.3333333333333" style="60" customWidth="1"/>
    <col min="14611" max="14611" width="10.7666666666667" style="60" customWidth="1"/>
    <col min="14612" max="14612" width="8.76666666666667" style="60" customWidth="1"/>
    <col min="14613" max="14848" width="8.66666666666667" style="60"/>
    <col min="14849" max="14849" width="5.10833333333333" style="60" customWidth="1"/>
    <col min="14850" max="14850" width="4.10833333333333" style="60" customWidth="1"/>
    <col min="14851" max="14851" width="7.33333333333333" style="60" customWidth="1"/>
    <col min="14852" max="14852" width="20.3333333333333" style="60" customWidth="1"/>
    <col min="14853" max="14853" width="13.2166666666667" style="60" customWidth="1"/>
    <col min="14854" max="14864" width="9.66666666666667" style="60" customWidth="1"/>
    <col min="14865" max="14865" width="11.7666666666667" style="60" customWidth="1"/>
    <col min="14866" max="14866" width="11.3333333333333" style="60" customWidth="1"/>
    <col min="14867" max="14867" width="10.7666666666667" style="60" customWidth="1"/>
    <col min="14868" max="14868" width="8.76666666666667" style="60" customWidth="1"/>
    <col min="14869" max="15104" width="8.66666666666667" style="60"/>
    <col min="15105" max="15105" width="5.10833333333333" style="60" customWidth="1"/>
    <col min="15106" max="15106" width="4.10833333333333" style="60" customWidth="1"/>
    <col min="15107" max="15107" width="7.33333333333333" style="60" customWidth="1"/>
    <col min="15108" max="15108" width="20.3333333333333" style="60" customWidth="1"/>
    <col min="15109" max="15109" width="13.2166666666667" style="60" customWidth="1"/>
    <col min="15110" max="15120" width="9.66666666666667" style="60" customWidth="1"/>
    <col min="15121" max="15121" width="11.7666666666667" style="60" customWidth="1"/>
    <col min="15122" max="15122" width="11.3333333333333" style="60" customWidth="1"/>
    <col min="15123" max="15123" width="10.7666666666667" style="60" customWidth="1"/>
    <col min="15124" max="15124" width="8.76666666666667" style="60" customWidth="1"/>
    <col min="15125" max="15360" width="8.66666666666667" style="60"/>
    <col min="15361" max="15361" width="5.10833333333333" style="60" customWidth="1"/>
    <col min="15362" max="15362" width="4.10833333333333" style="60" customWidth="1"/>
    <col min="15363" max="15363" width="7.33333333333333" style="60" customWidth="1"/>
    <col min="15364" max="15364" width="20.3333333333333" style="60" customWidth="1"/>
    <col min="15365" max="15365" width="13.2166666666667" style="60" customWidth="1"/>
    <col min="15366" max="15376" width="9.66666666666667" style="60" customWidth="1"/>
    <col min="15377" max="15377" width="11.7666666666667" style="60" customWidth="1"/>
    <col min="15378" max="15378" width="11.3333333333333" style="60" customWidth="1"/>
    <col min="15379" max="15379" width="10.7666666666667" style="60" customWidth="1"/>
    <col min="15380" max="15380" width="8.76666666666667" style="60" customWidth="1"/>
    <col min="15381" max="15616" width="8.66666666666667" style="60"/>
    <col min="15617" max="15617" width="5.10833333333333" style="60" customWidth="1"/>
    <col min="15618" max="15618" width="4.10833333333333" style="60" customWidth="1"/>
    <col min="15619" max="15619" width="7.33333333333333" style="60" customWidth="1"/>
    <col min="15620" max="15620" width="20.3333333333333" style="60" customWidth="1"/>
    <col min="15621" max="15621" width="13.2166666666667" style="60" customWidth="1"/>
    <col min="15622" max="15632" width="9.66666666666667" style="60" customWidth="1"/>
    <col min="15633" max="15633" width="11.7666666666667" style="60" customWidth="1"/>
    <col min="15634" max="15634" width="11.3333333333333" style="60" customWidth="1"/>
    <col min="15635" max="15635" width="10.7666666666667" style="60" customWidth="1"/>
    <col min="15636" max="15636" width="8.76666666666667" style="60" customWidth="1"/>
    <col min="15637" max="15872" width="8.66666666666667" style="60"/>
    <col min="15873" max="15873" width="5.10833333333333" style="60" customWidth="1"/>
    <col min="15874" max="15874" width="4.10833333333333" style="60" customWidth="1"/>
    <col min="15875" max="15875" width="7.33333333333333" style="60" customWidth="1"/>
    <col min="15876" max="15876" width="20.3333333333333" style="60" customWidth="1"/>
    <col min="15877" max="15877" width="13.2166666666667" style="60" customWidth="1"/>
    <col min="15878" max="15888" width="9.66666666666667" style="60" customWidth="1"/>
    <col min="15889" max="15889" width="11.7666666666667" style="60" customWidth="1"/>
    <col min="15890" max="15890" width="11.3333333333333" style="60" customWidth="1"/>
    <col min="15891" max="15891" width="10.7666666666667" style="60" customWidth="1"/>
    <col min="15892" max="15892" width="8.76666666666667" style="60" customWidth="1"/>
    <col min="15893" max="16128" width="8.66666666666667" style="60"/>
    <col min="16129" max="16129" width="5.10833333333333" style="60" customWidth="1"/>
    <col min="16130" max="16130" width="4.10833333333333" style="60" customWidth="1"/>
    <col min="16131" max="16131" width="7.33333333333333" style="60" customWidth="1"/>
    <col min="16132" max="16132" width="20.3333333333333" style="60" customWidth="1"/>
    <col min="16133" max="16133" width="13.2166666666667" style="60" customWidth="1"/>
    <col min="16134" max="16144" width="9.66666666666667" style="60" customWidth="1"/>
    <col min="16145" max="16145" width="11.7666666666667" style="60" customWidth="1"/>
    <col min="16146" max="16146" width="11.3333333333333" style="60" customWidth="1"/>
    <col min="16147" max="16147" width="10.7666666666667" style="60" customWidth="1"/>
    <col min="16148" max="16148" width="8.76666666666667" style="60" customWidth="1"/>
    <col min="16149" max="16384" width="8.66666666666667" style="60"/>
  </cols>
  <sheetData>
    <row r="1" ht="29.4" customHeight="1" spans="1:18">
      <c r="A1" s="63" t="s">
        <v>71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="59" customFormat="1" ht="30.9" customHeight="1" spans="1:21">
      <c r="A2" s="1" t="s">
        <v>1</v>
      </c>
      <c r="B2" s="1" t="s">
        <v>2</v>
      </c>
      <c r="C2" s="1"/>
      <c r="D2" s="64" t="s">
        <v>3</v>
      </c>
      <c r="E2" s="1" t="s">
        <v>4</v>
      </c>
      <c r="F2" s="65" t="s">
        <v>5</v>
      </c>
      <c r="G2" s="65" t="s">
        <v>6</v>
      </c>
      <c r="H2" s="65" t="s">
        <v>7</v>
      </c>
      <c r="I2" s="65" t="s">
        <v>8</v>
      </c>
      <c r="J2" s="65" t="s">
        <v>9</v>
      </c>
      <c r="K2" s="65" t="s">
        <v>10</v>
      </c>
      <c r="L2" s="65" t="s">
        <v>11</v>
      </c>
      <c r="M2" s="65" t="s">
        <v>12</v>
      </c>
      <c r="N2" s="65" t="s">
        <v>13</v>
      </c>
      <c r="O2" s="65" t="s">
        <v>14</v>
      </c>
      <c r="P2" s="65" t="s">
        <v>15</v>
      </c>
      <c r="Q2" s="65" t="s">
        <v>16</v>
      </c>
      <c r="R2" s="65" t="s">
        <v>17</v>
      </c>
      <c r="S2" s="91"/>
      <c r="T2" s="91" t="s">
        <v>18</v>
      </c>
      <c r="U2" s="91"/>
    </row>
    <row r="3" customHeight="1" spans="1:23">
      <c r="A3" s="55">
        <v>1</v>
      </c>
      <c r="B3" s="66" t="s">
        <v>19</v>
      </c>
      <c r="C3" s="66"/>
      <c r="D3" s="67" t="s">
        <v>20</v>
      </c>
      <c r="E3" s="68" t="s">
        <v>21</v>
      </c>
      <c r="F3" s="89">
        <v>1690284</v>
      </c>
      <c r="G3" s="89">
        <v>1291534.99999999</v>
      </c>
      <c r="H3" s="89">
        <v>1733441</v>
      </c>
      <c r="I3" s="89">
        <v>1635134</v>
      </c>
      <c r="J3" s="89">
        <v>1620029</v>
      </c>
      <c r="K3" s="89">
        <v>1534666</v>
      </c>
      <c r="L3" s="89">
        <v>1970350</v>
      </c>
      <c r="M3" s="89">
        <v>2077009.99999999</v>
      </c>
      <c r="N3" s="89">
        <v>2248332</v>
      </c>
      <c r="O3" s="89">
        <v>2336580.16</v>
      </c>
      <c r="P3" s="89">
        <v>2003356.88</v>
      </c>
      <c r="Q3" s="89">
        <v>2241264.32</v>
      </c>
      <c r="R3" s="92">
        <f>SUM(F3:Q3)</f>
        <v>22381982.36</v>
      </c>
      <c r="S3" s="93">
        <v>0.1229</v>
      </c>
      <c r="T3" s="94">
        <f>R3*S3/1000</f>
        <v>2750.745632044</v>
      </c>
      <c r="U3" s="95">
        <f t="shared" ref="U3:U8" si="0">T3/$T$8</f>
        <v>0.444784333580647</v>
      </c>
      <c r="V3" s="96"/>
      <c r="W3" s="96"/>
    </row>
    <row r="4" ht="15" spans="1:23">
      <c r="A4" s="55">
        <v>2</v>
      </c>
      <c r="B4" s="66"/>
      <c r="C4" s="66"/>
      <c r="D4" s="67" t="s">
        <v>22</v>
      </c>
      <c r="E4" s="70" t="s">
        <v>23</v>
      </c>
      <c r="F4" s="70">
        <v>3825</v>
      </c>
      <c r="G4" s="70">
        <v>3525</v>
      </c>
      <c r="H4" s="70">
        <v>4757</v>
      </c>
      <c r="I4" s="70">
        <v>4366</v>
      </c>
      <c r="J4" s="70">
        <v>4986</v>
      </c>
      <c r="K4" s="70">
        <v>5346</v>
      </c>
      <c r="L4" s="70">
        <v>5953</v>
      </c>
      <c r="M4" s="70">
        <v>6190</v>
      </c>
      <c r="N4" s="70">
        <v>5832</v>
      </c>
      <c r="O4" s="70">
        <v>7289</v>
      </c>
      <c r="P4" s="70">
        <v>4256</v>
      </c>
      <c r="Q4" s="70">
        <v>4741</v>
      </c>
      <c r="R4" s="92">
        <f t="shared" ref="R4:R9" si="1">SUM(F4:Q4)</f>
        <v>61066</v>
      </c>
      <c r="S4" s="93">
        <v>0.2571</v>
      </c>
      <c r="T4" s="94">
        <f>R4*S4/1000</f>
        <v>15.7000686</v>
      </c>
      <c r="U4" s="95">
        <f t="shared" si="0"/>
        <v>0.00253863696740017</v>
      </c>
      <c r="V4" s="96"/>
      <c r="W4" s="96"/>
    </row>
    <row r="5" ht="15" spans="1:23">
      <c r="A5" s="55">
        <v>3</v>
      </c>
      <c r="B5" s="66"/>
      <c r="C5" s="66"/>
      <c r="D5" s="67" t="s">
        <v>24</v>
      </c>
      <c r="E5" s="70" t="s">
        <v>25</v>
      </c>
      <c r="F5" s="70">
        <v>294112.6</v>
      </c>
      <c r="G5" s="70">
        <v>173451.4</v>
      </c>
      <c r="H5" s="70">
        <v>230435.6</v>
      </c>
      <c r="I5" s="70">
        <v>210960.2</v>
      </c>
      <c r="J5" s="70">
        <v>175348.6</v>
      </c>
      <c r="K5" s="70">
        <v>154976.4</v>
      </c>
      <c r="L5" s="70">
        <v>208452.8</v>
      </c>
      <c r="M5" s="70">
        <v>226968.4</v>
      </c>
      <c r="N5" s="70">
        <v>265968.8</v>
      </c>
      <c r="O5" s="70">
        <v>298494.516</v>
      </c>
      <c r="P5" s="70">
        <v>278177.884</v>
      </c>
      <c r="Q5" s="70">
        <v>297445.2</v>
      </c>
      <c r="R5" s="92">
        <f t="shared" si="1"/>
        <v>2814792.4</v>
      </c>
      <c r="S5" s="93">
        <v>1.2143</v>
      </c>
      <c r="T5" s="94">
        <f>R5*S5/1000</f>
        <v>3418.00241132</v>
      </c>
      <c r="U5" s="95">
        <f t="shared" si="0"/>
        <v>0.552677029451953</v>
      </c>
      <c r="V5" s="96"/>
      <c r="W5" s="96"/>
    </row>
    <row r="6" ht="15" spans="1:23">
      <c r="A6" s="55">
        <v>4</v>
      </c>
      <c r="B6" s="66"/>
      <c r="C6" s="66"/>
      <c r="D6" s="67" t="s">
        <v>26</v>
      </c>
      <c r="E6" s="70" t="s">
        <v>25</v>
      </c>
      <c r="F6" s="70">
        <v>6536466</v>
      </c>
      <c r="G6" s="70">
        <v>2914676</v>
      </c>
      <c r="H6" s="70">
        <v>3767</v>
      </c>
      <c r="I6" s="70">
        <v>4488158</v>
      </c>
      <c r="J6" s="70">
        <v>6659157</v>
      </c>
      <c r="K6" s="70">
        <v>8235326</v>
      </c>
      <c r="L6" s="70">
        <v>11821641</v>
      </c>
      <c r="M6" s="70">
        <v>14964732</v>
      </c>
      <c r="N6" s="70">
        <v>20561539</v>
      </c>
      <c r="O6" s="70">
        <v>24283139</v>
      </c>
      <c r="P6" s="70">
        <v>3198000</v>
      </c>
      <c r="Q6" s="70">
        <v>3920000</v>
      </c>
      <c r="R6" s="92">
        <f t="shared" si="1"/>
        <v>107586601</v>
      </c>
      <c r="S6" s="93"/>
      <c r="T6" s="94"/>
      <c r="U6" s="95"/>
      <c r="V6" s="96"/>
      <c r="W6" s="96"/>
    </row>
    <row r="7" ht="15" spans="1:23">
      <c r="A7" s="55">
        <v>5</v>
      </c>
      <c r="B7" s="66"/>
      <c r="C7" s="66"/>
      <c r="D7" s="67" t="s">
        <v>27</v>
      </c>
      <c r="E7" s="72" t="s">
        <v>28</v>
      </c>
      <c r="F7" s="70">
        <v>163.930139</v>
      </c>
      <c r="G7" s="70">
        <v>110.180584</v>
      </c>
      <c r="H7" s="70">
        <v>178.385799</v>
      </c>
      <c r="I7" s="70">
        <v>166.302226</v>
      </c>
      <c r="J7" s="70">
        <v>154.980109</v>
      </c>
      <c r="K7" s="70">
        <v>143.748592</v>
      </c>
      <c r="L7" s="70">
        <v>187.007207</v>
      </c>
      <c r="M7" s="70">
        <v>199.256541</v>
      </c>
      <c r="N7" s="70">
        <v>221.38819</v>
      </c>
      <c r="O7" s="70">
        <v>223.768824</v>
      </c>
      <c r="P7" s="70">
        <v>196.665595</v>
      </c>
      <c r="Q7" s="70">
        <v>238.823302</v>
      </c>
      <c r="R7" s="92">
        <f t="shared" si="1"/>
        <v>2184.437108</v>
      </c>
      <c r="S7" s="93"/>
      <c r="T7" s="94"/>
      <c r="U7" s="95"/>
      <c r="V7" s="96"/>
      <c r="W7" s="96"/>
    </row>
    <row r="8" ht="15" spans="1:23">
      <c r="A8" s="55">
        <v>6</v>
      </c>
      <c r="B8" s="66"/>
      <c r="C8" s="66"/>
      <c r="D8" s="73" t="s">
        <v>29</v>
      </c>
      <c r="E8" s="74" t="s">
        <v>30</v>
      </c>
      <c r="F8" s="75">
        <f>(F3*$S$3+F4*$S$4+F5*$S$5)/1000</f>
        <v>565.86024128</v>
      </c>
      <c r="G8" s="75">
        <f t="shared" ref="G8:Q8" si="2">(G3*$S$3+G4*$S$4+G5*$S$5)/1000</f>
        <v>370.257964019999</v>
      </c>
      <c r="H8" s="75">
        <f t="shared" si="2"/>
        <v>494.08087268</v>
      </c>
      <c r="I8" s="75">
        <f t="shared" si="2"/>
        <v>458.24943806</v>
      </c>
      <c r="J8" s="75">
        <f t="shared" si="2"/>
        <v>413.30926968</v>
      </c>
      <c r="K8" s="75">
        <f t="shared" si="2"/>
        <v>378.17275052</v>
      </c>
      <c r="L8" s="75">
        <f t="shared" si="2"/>
        <v>496.81076634</v>
      </c>
      <c r="M8" s="75">
        <f t="shared" si="2"/>
        <v>532.463706119999</v>
      </c>
      <c r="N8" s="75">
        <f t="shared" si="2"/>
        <v>600.78532384</v>
      </c>
      <c r="O8" s="75">
        <f t="shared" si="2"/>
        <v>651.5015943428</v>
      </c>
      <c r="P8" s="75">
        <f t="shared" si="2"/>
        <v>585.0981826932</v>
      </c>
      <c r="Q8" s="75">
        <f t="shared" si="2"/>
        <v>637.858002388</v>
      </c>
      <c r="R8" s="97">
        <f t="shared" si="1"/>
        <v>6184.448111964</v>
      </c>
      <c r="S8" s="96"/>
      <c r="T8" s="94">
        <f>SUM(T3:T6)</f>
        <v>6184.448111964</v>
      </c>
      <c r="U8" s="95">
        <f t="shared" si="0"/>
        <v>1</v>
      </c>
      <c r="V8" s="96"/>
      <c r="W8" s="96"/>
    </row>
    <row r="9" ht="15" spans="1:23">
      <c r="A9" s="55">
        <v>7</v>
      </c>
      <c r="B9" s="66"/>
      <c r="C9" s="66"/>
      <c r="D9" s="67" t="s">
        <v>31</v>
      </c>
      <c r="E9" s="70" t="s">
        <v>28</v>
      </c>
      <c r="F9" s="89">
        <v>4509.663859</v>
      </c>
      <c r="G9" s="89">
        <v>3073.846003</v>
      </c>
      <c r="H9" s="113">
        <v>4134.577782</v>
      </c>
      <c r="I9" s="89">
        <v>4033.973159</v>
      </c>
      <c r="J9" s="121">
        <v>3268.026286</v>
      </c>
      <c r="K9" s="89">
        <v>2641.455776</v>
      </c>
      <c r="L9" s="89">
        <v>3461.088432</v>
      </c>
      <c r="M9" s="89">
        <v>3674.526441</v>
      </c>
      <c r="N9" s="89">
        <v>3775.366794</v>
      </c>
      <c r="O9" s="89">
        <v>4761.681423</v>
      </c>
      <c r="P9" s="89">
        <v>4799.731062</v>
      </c>
      <c r="Q9" s="89">
        <v>4581.490756</v>
      </c>
      <c r="R9" s="97">
        <f t="shared" si="1"/>
        <v>46715.427773</v>
      </c>
      <c r="S9" s="96">
        <f>R8/R9</f>
        <v>0.132385560976034</v>
      </c>
      <c r="T9" s="96"/>
      <c r="U9" s="96"/>
      <c r="V9" s="96"/>
      <c r="W9" s="96"/>
    </row>
    <row r="10" ht="15" spans="1:23">
      <c r="A10" s="55">
        <v>8</v>
      </c>
      <c r="B10" s="66"/>
      <c r="C10" s="66"/>
      <c r="D10" s="67" t="s">
        <v>32</v>
      </c>
      <c r="E10" s="70" t="s">
        <v>23</v>
      </c>
      <c r="F10" s="70">
        <v>1098.281154</v>
      </c>
      <c r="G10" s="70">
        <v>908.621115</v>
      </c>
      <c r="H10" s="70">
        <v>1080.78225</v>
      </c>
      <c r="I10" s="70">
        <v>1035.83613</v>
      </c>
      <c r="J10" s="70">
        <v>873.050505</v>
      </c>
      <c r="K10" s="70">
        <v>851.317405</v>
      </c>
      <c r="L10" s="70">
        <v>922.347205</v>
      </c>
      <c r="M10" s="70">
        <v>1108.195985</v>
      </c>
      <c r="N10" s="70">
        <v>1209.527745</v>
      </c>
      <c r="O10" s="70">
        <v>1219.81893</v>
      </c>
      <c r="P10" s="70">
        <v>1450.13398</v>
      </c>
      <c r="Q10" s="70">
        <v>1744.9553</v>
      </c>
      <c r="R10" s="92">
        <f t="shared" ref="R10" si="3">SUM(F10:Q10)</f>
        <v>13502.867704</v>
      </c>
      <c r="S10" s="94">
        <f>R9/R10</f>
        <v>3.45966714605086</v>
      </c>
      <c r="T10" s="96"/>
      <c r="U10" s="96"/>
      <c r="V10" s="96"/>
      <c r="W10" s="96"/>
    </row>
    <row r="11" ht="15" spans="1:23">
      <c r="A11" s="55">
        <v>9</v>
      </c>
      <c r="B11" s="66"/>
      <c r="C11" s="66"/>
      <c r="D11" s="76" t="s">
        <v>33</v>
      </c>
      <c r="E11" s="77" t="s">
        <v>34</v>
      </c>
      <c r="F11" s="75">
        <f>F3/F10</f>
        <v>1539.02668168701</v>
      </c>
      <c r="G11" s="75">
        <f t="shared" ref="G11:R11" si="4">G3/G10</f>
        <v>1421.42305376646</v>
      </c>
      <c r="H11" s="75">
        <f t="shared" si="4"/>
        <v>1603.87626647273</v>
      </c>
      <c r="I11" s="75">
        <f t="shared" si="4"/>
        <v>1578.56436229928</v>
      </c>
      <c r="J11" s="75">
        <f t="shared" si="4"/>
        <v>1855.59597150683</v>
      </c>
      <c r="K11" s="75">
        <f t="shared" si="4"/>
        <v>1802.69543531769</v>
      </c>
      <c r="L11" s="75">
        <f t="shared" si="4"/>
        <v>2136.23458641044</v>
      </c>
      <c r="M11" s="75">
        <f t="shared" si="4"/>
        <v>1874.22624527916</v>
      </c>
      <c r="N11" s="75">
        <f t="shared" si="4"/>
        <v>1858.8511171358</v>
      </c>
      <c r="O11" s="75">
        <f t="shared" si="4"/>
        <v>1915.51393615444</v>
      </c>
      <c r="P11" s="75">
        <f t="shared" si="4"/>
        <v>1381.49778408751</v>
      </c>
      <c r="Q11" s="75">
        <f t="shared" si="4"/>
        <v>1284.42506234973</v>
      </c>
      <c r="R11" s="75">
        <f t="shared" si="4"/>
        <v>1657.57251353131</v>
      </c>
      <c r="S11" s="94"/>
      <c r="T11" s="96"/>
      <c r="U11" s="96"/>
      <c r="V11" s="96"/>
      <c r="W11" s="96"/>
    </row>
    <row r="12" ht="15" spans="1:23">
      <c r="A12" s="55">
        <v>10</v>
      </c>
      <c r="B12" s="66"/>
      <c r="C12" s="66"/>
      <c r="D12" s="76" t="s">
        <v>35</v>
      </c>
      <c r="E12" s="77" t="s">
        <v>36</v>
      </c>
      <c r="F12" s="75">
        <f>F4/F10</f>
        <v>3.48271477305164</v>
      </c>
      <c r="G12" s="75">
        <f t="shared" ref="G12:R12" si="5">G4/G10</f>
        <v>3.87950482528683</v>
      </c>
      <c r="H12" s="75">
        <f t="shared" si="5"/>
        <v>4.4014416409966</v>
      </c>
      <c r="I12" s="75">
        <f t="shared" si="5"/>
        <v>4.21495241723225</v>
      </c>
      <c r="J12" s="75">
        <f t="shared" si="5"/>
        <v>5.71100981151142</v>
      </c>
      <c r="K12" s="75">
        <f t="shared" si="5"/>
        <v>6.27967896415791</v>
      </c>
      <c r="L12" s="75">
        <f t="shared" si="5"/>
        <v>6.45418554718773</v>
      </c>
      <c r="M12" s="75">
        <f t="shared" si="5"/>
        <v>5.58565459881178</v>
      </c>
      <c r="N12" s="75">
        <f t="shared" si="5"/>
        <v>4.82171659485165</v>
      </c>
      <c r="O12" s="75">
        <f t="shared" si="5"/>
        <v>5.97547703248055</v>
      </c>
      <c r="P12" s="75">
        <f t="shared" si="5"/>
        <v>2.93490122891955</v>
      </c>
      <c r="Q12" s="75">
        <f t="shared" si="5"/>
        <v>2.71697504228332</v>
      </c>
      <c r="R12" s="75">
        <f t="shared" si="5"/>
        <v>4.52244673788148</v>
      </c>
      <c r="S12" s="94"/>
      <c r="T12" s="96"/>
      <c r="U12" s="96"/>
      <c r="V12" s="96"/>
      <c r="W12" s="96"/>
    </row>
    <row r="13" ht="15" spans="1:23">
      <c r="A13" s="55">
        <v>11</v>
      </c>
      <c r="B13" s="66"/>
      <c r="C13" s="66"/>
      <c r="D13" s="76" t="s">
        <v>37</v>
      </c>
      <c r="E13" s="75" t="s">
        <v>38</v>
      </c>
      <c r="F13" s="75">
        <f>F5/F10</f>
        <v>267.793541689053</v>
      </c>
      <c r="G13" s="75">
        <f t="shared" ref="G13:R13" si="6">G5/G10</f>
        <v>190.89518957525</v>
      </c>
      <c r="H13" s="75">
        <f t="shared" si="6"/>
        <v>213.211865757418</v>
      </c>
      <c r="I13" s="75">
        <f t="shared" si="6"/>
        <v>203.661751014613</v>
      </c>
      <c r="J13" s="75">
        <f t="shared" si="6"/>
        <v>200.845883480704</v>
      </c>
      <c r="K13" s="75">
        <f t="shared" si="6"/>
        <v>182.043030119888</v>
      </c>
      <c r="L13" s="75">
        <f t="shared" si="6"/>
        <v>226.002527974268</v>
      </c>
      <c r="M13" s="75">
        <f t="shared" si="6"/>
        <v>204.808899393369</v>
      </c>
      <c r="N13" s="75">
        <f t="shared" si="6"/>
        <v>219.894749086554</v>
      </c>
      <c r="O13" s="75">
        <f t="shared" si="6"/>
        <v>244.703954545123</v>
      </c>
      <c r="P13" s="75">
        <f t="shared" si="6"/>
        <v>191.829091543665</v>
      </c>
      <c r="Q13" s="75">
        <f t="shared" si="6"/>
        <v>170.460068518661</v>
      </c>
      <c r="R13" s="75">
        <f t="shared" si="6"/>
        <v>208.458859384823</v>
      </c>
      <c r="S13" s="94"/>
      <c r="T13" s="96"/>
      <c r="U13" s="96"/>
      <c r="V13" s="96"/>
      <c r="W13" s="96"/>
    </row>
    <row r="14" ht="15" spans="1:23">
      <c r="A14" s="55">
        <v>12</v>
      </c>
      <c r="B14" s="66"/>
      <c r="C14" s="66"/>
      <c r="D14" s="76" t="s">
        <v>39</v>
      </c>
      <c r="E14" s="75" t="s">
        <v>40</v>
      </c>
      <c r="F14" s="78">
        <f>F8/F9</f>
        <v>0.125477254840337</v>
      </c>
      <c r="G14" s="78">
        <f t="shared" ref="G14:R14" si="7">G8/G9</f>
        <v>0.120454298510282</v>
      </c>
      <c r="H14" s="78">
        <f t="shared" si="7"/>
        <v>0.119499716471896</v>
      </c>
      <c r="I14" s="78">
        <f t="shared" si="7"/>
        <v>0.113597542670214</v>
      </c>
      <c r="J14" s="78">
        <f t="shared" si="7"/>
        <v>0.126470607488865</v>
      </c>
      <c r="K14" s="78">
        <f t="shared" si="7"/>
        <v>0.143168306642133</v>
      </c>
      <c r="L14" s="78">
        <f t="shared" si="7"/>
        <v>0.143541771931241</v>
      </c>
      <c r="M14" s="78">
        <f t="shared" si="7"/>
        <v>0.144906755923382</v>
      </c>
      <c r="N14" s="78">
        <f t="shared" si="7"/>
        <v>0.159132968164788</v>
      </c>
      <c r="O14" s="78">
        <f t="shared" si="7"/>
        <v>0.136821751912234</v>
      </c>
      <c r="P14" s="78">
        <f t="shared" si="7"/>
        <v>0.121902284760387</v>
      </c>
      <c r="Q14" s="78">
        <f t="shared" si="7"/>
        <v>0.13922498949772</v>
      </c>
      <c r="R14" s="78">
        <f t="shared" si="7"/>
        <v>0.132385560976034</v>
      </c>
      <c r="S14" s="95"/>
      <c r="T14" s="96"/>
      <c r="U14" s="96"/>
      <c r="V14" s="96"/>
      <c r="W14" s="96"/>
    </row>
    <row r="15" ht="15" spans="1:23">
      <c r="A15" s="55">
        <v>13</v>
      </c>
      <c r="B15" s="66"/>
      <c r="C15" s="66"/>
      <c r="D15" s="76" t="s">
        <v>41</v>
      </c>
      <c r="E15" s="77" t="s">
        <v>42</v>
      </c>
      <c r="F15" s="78">
        <f>F8/F10</f>
        <v>0.515223482820502</v>
      </c>
      <c r="G15" s="78">
        <f t="shared" ref="G15:R15" si="8">G8/G10</f>
        <v>0.407494342699706</v>
      </c>
      <c r="H15" s="78">
        <f t="shared" si="8"/>
        <v>0.457151172384632</v>
      </c>
      <c r="I15" s="78">
        <f t="shared" si="8"/>
        <v>0.442395688650096</v>
      </c>
      <c r="J15" s="78">
        <f t="shared" si="8"/>
        <v>0.473408201831348</v>
      </c>
      <c r="K15" s="78">
        <f t="shared" si="8"/>
        <v>0.444220625936809</v>
      </c>
      <c r="L15" s="78">
        <f t="shared" si="8"/>
        <v>0.538637471493178</v>
      </c>
      <c r="M15" s="78">
        <f t="shared" si="8"/>
        <v>0.480477923875531</v>
      </c>
      <c r="N15" s="78">
        <f t="shared" si="8"/>
        <v>0.496710659448329</v>
      </c>
      <c r="O15" s="78">
        <f t="shared" si="8"/>
        <v>0.534096969902574</v>
      </c>
      <c r="P15" s="78">
        <f t="shared" si="8"/>
        <v>0.403478706631783</v>
      </c>
      <c r="Q15" s="78">
        <f t="shared" si="8"/>
        <v>0.365544035648363</v>
      </c>
      <c r="R15" s="78">
        <f t="shared" si="8"/>
        <v>0.458009975920297</v>
      </c>
      <c r="S15" s="98"/>
      <c r="T15" s="96"/>
      <c r="U15" s="96"/>
      <c r="V15" s="96"/>
      <c r="W15" s="96"/>
    </row>
    <row r="16" customHeight="1" spans="1:23">
      <c r="A16" s="55">
        <v>14</v>
      </c>
      <c r="B16" s="79" t="s">
        <v>43</v>
      </c>
      <c r="C16" s="80" t="s">
        <v>44</v>
      </c>
      <c r="D16" s="67" t="s">
        <v>20</v>
      </c>
      <c r="E16" s="68" t="s">
        <v>21</v>
      </c>
      <c r="F16" s="70">
        <v>1354204.74</v>
      </c>
      <c r="G16" s="70">
        <v>1024481.98</v>
      </c>
      <c r="H16" s="70">
        <v>1158460.94030271</v>
      </c>
      <c r="I16" s="70">
        <v>1252347.32259887</v>
      </c>
      <c r="J16" s="70">
        <v>1176250.47551601</v>
      </c>
      <c r="K16" s="70">
        <v>1119137.79456033</v>
      </c>
      <c r="L16" s="70">
        <v>1440578.26624435</v>
      </c>
      <c r="M16" s="70">
        <v>1517957.82269633</v>
      </c>
      <c r="N16" s="70">
        <v>1647470.76926175</v>
      </c>
      <c r="O16" s="70">
        <v>1704147.19850985</v>
      </c>
      <c r="P16" s="70">
        <v>1453162.69545466</v>
      </c>
      <c r="Q16" s="70">
        <v>1563369.00914286</v>
      </c>
      <c r="R16" s="92">
        <f t="shared" ref="R16:R21" si="9">SUM(F16:Q16)</f>
        <v>16411569.0142877</v>
      </c>
      <c r="S16" s="96"/>
      <c r="T16" s="96"/>
      <c r="U16" s="96"/>
      <c r="V16" s="96"/>
      <c r="W16" s="96"/>
    </row>
    <row r="17" customHeight="1" spans="1:23">
      <c r="A17" s="55">
        <v>15</v>
      </c>
      <c r="B17" s="81"/>
      <c r="C17" s="80"/>
      <c r="D17" s="67" t="s">
        <v>22</v>
      </c>
      <c r="E17" s="70" t="s">
        <v>23</v>
      </c>
      <c r="F17" s="70">
        <v>2973.4</v>
      </c>
      <c r="G17" s="70">
        <v>2696.2</v>
      </c>
      <c r="H17" s="70">
        <v>3706.7</v>
      </c>
      <c r="I17" s="70">
        <v>3616.3</v>
      </c>
      <c r="J17" s="70">
        <v>4057.6</v>
      </c>
      <c r="K17" s="70">
        <v>4674.8</v>
      </c>
      <c r="L17" s="70">
        <v>5328.9</v>
      </c>
      <c r="M17" s="70">
        <v>5529.6</v>
      </c>
      <c r="N17" s="70">
        <v>5034.8</v>
      </c>
      <c r="O17" s="70">
        <v>6377.4</v>
      </c>
      <c r="P17" s="70">
        <v>3533.3</v>
      </c>
      <c r="Q17" s="70">
        <v>3988</v>
      </c>
      <c r="R17" s="92">
        <f t="shared" si="9"/>
        <v>51517</v>
      </c>
      <c r="S17" s="96"/>
      <c r="T17" s="96"/>
      <c r="U17" s="96"/>
      <c r="V17" s="96"/>
      <c r="W17" s="96"/>
    </row>
    <row r="18" customHeight="1" spans="1:23">
      <c r="A18" s="55">
        <v>16</v>
      </c>
      <c r="B18" s="81"/>
      <c r="C18" s="80"/>
      <c r="D18" s="67" t="s">
        <v>24</v>
      </c>
      <c r="E18" s="70" t="s">
        <v>25</v>
      </c>
      <c r="F18" s="70">
        <v>292438.6</v>
      </c>
      <c r="G18" s="70">
        <v>172038.4</v>
      </c>
      <c r="H18" s="70">
        <v>228172.6</v>
      </c>
      <c r="I18" s="70">
        <v>208802.2</v>
      </c>
      <c r="J18" s="70">
        <v>173562.6</v>
      </c>
      <c r="K18" s="70">
        <v>153243.4</v>
      </c>
      <c r="L18" s="70">
        <v>206589.8</v>
      </c>
      <c r="M18" s="70">
        <v>225259.4</v>
      </c>
      <c r="N18" s="70">
        <v>264202.8</v>
      </c>
      <c r="O18" s="70">
        <v>296586.516</v>
      </c>
      <c r="P18" s="70">
        <v>276426.884</v>
      </c>
      <c r="Q18" s="70">
        <v>295623.2</v>
      </c>
      <c r="R18" s="92">
        <f t="shared" si="9"/>
        <v>2792946.4</v>
      </c>
      <c r="S18" s="96"/>
      <c r="T18" s="96"/>
      <c r="U18" s="96"/>
      <c r="V18" s="96"/>
      <c r="W18" s="96"/>
    </row>
    <row r="19" customHeight="1" spans="1:23">
      <c r="A19" s="55">
        <v>17</v>
      </c>
      <c r="B19" s="81"/>
      <c r="C19" s="80"/>
      <c r="D19" s="67" t="s">
        <v>26</v>
      </c>
      <c r="E19" s="70" t="s">
        <v>25</v>
      </c>
      <c r="F19" s="70">
        <v>6536466</v>
      </c>
      <c r="G19" s="70">
        <v>2914676</v>
      </c>
      <c r="H19" s="70">
        <v>2319</v>
      </c>
      <c r="I19" s="70">
        <v>3329153</v>
      </c>
      <c r="J19" s="70">
        <v>4660918</v>
      </c>
      <c r="K19" s="70">
        <v>5140554</v>
      </c>
      <c r="L19" s="70">
        <v>7520617</v>
      </c>
      <c r="M19" s="70">
        <v>8185268</v>
      </c>
      <c r="N19" s="70">
        <v>11148623</v>
      </c>
      <c r="O19" s="70">
        <v>13303344</v>
      </c>
      <c r="P19" s="70">
        <v>1774000</v>
      </c>
      <c r="Q19" s="70">
        <v>1932000</v>
      </c>
      <c r="R19" s="92">
        <f t="shared" si="9"/>
        <v>66447938</v>
      </c>
      <c r="S19" s="96"/>
      <c r="T19" s="96"/>
      <c r="U19" s="96"/>
      <c r="V19" s="96"/>
      <c r="W19" s="96"/>
    </row>
    <row r="20" customHeight="1" spans="1:23">
      <c r="A20" s="55">
        <v>18</v>
      </c>
      <c r="B20" s="81"/>
      <c r="C20" s="80"/>
      <c r="D20" s="73" t="s">
        <v>45</v>
      </c>
      <c r="E20" s="74" t="s">
        <v>30</v>
      </c>
      <c r="F20" s="75">
        <f>(F16*$S$3+F17*$S$4+F18*$S$5)/1000</f>
        <v>522.304415666</v>
      </c>
      <c r="G20" s="75">
        <f t="shared" ref="G20:Q20" si="10">(G16*$S$3+G17*$S$4+G18*$S$5)/1000</f>
        <v>335.508257482</v>
      </c>
      <c r="H20" s="75">
        <f t="shared" si="10"/>
        <v>420.397830313203</v>
      </c>
      <c r="I20" s="75">
        <f t="shared" si="10"/>
        <v>408.391748137401</v>
      </c>
      <c r="J20" s="75">
        <f t="shared" si="10"/>
        <v>356.361457580918</v>
      </c>
      <c r="K20" s="75">
        <f t="shared" si="10"/>
        <v>324.827386651465</v>
      </c>
      <c r="L20" s="75">
        <f t="shared" si="10"/>
        <v>429.279123251431</v>
      </c>
      <c r="M20" s="75">
        <f t="shared" si="10"/>
        <v>461.511165989379</v>
      </c>
      <c r="N20" s="75">
        <f t="shared" si="10"/>
        <v>524.590064662269</v>
      </c>
      <c r="O20" s="75">
        <f t="shared" si="10"/>
        <v>571.224326615661</v>
      </c>
      <c r="P20" s="75">
        <f t="shared" si="10"/>
        <v>515.167271942578</v>
      </c>
      <c r="Q20" s="75">
        <f t="shared" si="10"/>
        <v>552.138617783658</v>
      </c>
      <c r="R20" s="92">
        <f t="shared" si="9"/>
        <v>5421.70166607596</v>
      </c>
      <c r="S20" s="96"/>
      <c r="T20" s="96"/>
      <c r="U20" s="96"/>
      <c r="V20" s="96"/>
      <c r="W20" s="96"/>
    </row>
    <row r="21" ht="15" spans="1:23">
      <c r="A21" s="55">
        <v>19</v>
      </c>
      <c r="B21" s="81"/>
      <c r="C21" s="66"/>
      <c r="D21" s="67" t="s">
        <v>46</v>
      </c>
      <c r="E21" s="70" t="s">
        <v>23</v>
      </c>
      <c r="F21" s="70">
        <v>8301.043475</v>
      </c>
      <c r="G21" s="70">
        <v>4978.94022</v>
      </c>
      <c r="H21" s="70">
        <v>8233.710883</v>
      </c>
      <c r="I21" s="70">
        <v>7303.132376</v>
      </c>
      <c r="J21" s="70">
        <v>6009.860183</v>
      </c>
      <c r="K21" s="70">
        <v>4939.189762</v>
      </c>
      <c r="L21" s="70">
        <v>6438.967827</v>
      </c>
      <c r="M21" s="70">
        <v>7285.78719</v>
      </c>
      <c r="N21" s="70">
        <v>7142.686432</v>
      </c>
      <c r="O21" s="70">
        <v>7740.681539</v>
      </c>
      <c r="P21" s="70">
        <v>8564.853004</v>
      </c>
      <c r="Q21" s="70">
        <v>8758.791975</v>
      </c>
      <c r="R21" s="92">
        <f t="shared" si="9"/>
        <v>85697.644866</v>
      </c>
      <c r="S21" s="96"/>
      <c r="T21" s="96"/>
      <c r="U21" s="96"/>
      <c r="V21" s="96"/>
      <c r="W21" s="96"/>
    </row>
    <row r="22" ht="15" spans="1:23">
      <c r="A22" s="55">
        <v>20</v>
      </c>
      <c r="B22" s="81"/>
      <c r="C22" s="66"/>
      <c r="D22" s="76" t="s">
        <v>47</v>
      </c>
      <c r="E22" s="77" t="s">
        <v>34</v>
      </c>
      <c r="F22" s="75">
        <f>F16/F21</f>
        <v>163.136688065593</v>
      </c>
      <c r="G22" s="75">
        <f t="shared" ref="G22:R22" si="11">G16/G21</f>
        <v>205.763060959185</v>
      </c>
      <c r="H22" s="75">
        <f t="shared" si="11"/>
        <v>140.697306082797</v>
      </c>
      <c r="I22" s="75">
        <f t="shared" si="11"/>
        <v>171.480846590486</v>
      </c>
      <c r="J22" s="75">
        <f t="shared" si="11"/>
        <v>195.720106574734</v>
      </c>
      <c r="K22" s="75">
        <f t="shared" si="11"/>
        <v>226.583275493988</v>
      </c>
      <c r="L22" s="75">
        <f t="shared" si="11"/>
        <v>223.728135463527</v>
      </c>
      <c r="M22" s="75">
        <f t="shared" si="11"/>
        <v>208.345067336002</v>
      </c>
      <c r="N22" s="75">
        <f t="shared" si="11"/>
        <v>230.651420154874</v>
      </c>
      <c r="O22" s="75">
        <f t="shared" si="11"/>
        <v>220.154671126027</v>
      </c>
      <c r="P22" s="75">
        <f t="shared" si="11"/>
        <v>169.665806847589</v>
      </c>
      <c r="Q22" s="75">
        <f t="shared" si="11"/>
        <v>178.491396257057</v>
      </c>
      <c r="R22" s="75">
        <f t="shared" si="11"/>
        <v>191.505484660045</v>
      </c>
      <c r="S22" s="96"/>
      <c r="T22" s="96"/>
      <c r="U22" s="96"/>
      <c r="V22" s="96"/>
      <c r="W22" s="96"/>
    </row>
    <row r="23" ht="15" spans="1:23">
      <c r="A23" s="55">
        <v>21</v>
      </c>
      <c r="B23" s="81"/>
      <c r="C23" s="66"/>
      <c r="D23" s="76" t="s">
        <v>48</v>
      </c>
      <c r="E23" s="77" t="s">
        <v>36</v>
      </c>
      <c r="F23" s="75">
        <f>F17/F21</f>
        <v>0.358195931506069</v>
      </c>
      <c r="G23" s="75">
        <f t="shared" ref="G23:R23" si="12">G17/G21</f>
        <v>0.541520862044011</v>
      </c>
      <c r="H23" s="75">
        <f t="shared" si="12"/>
        <v>0.450185833905482</v>
      </c>
      <c r="I23" s="75">
        <f t="shared" si="12"/>
        <v>0.495171087393145</v>
      </c>
      <c r="J23" s="75">
        <f t="shared" si="12"/>
        <v>0.675157137844516</v>
      </c>
      <c r="K23" s="75">
        <f t="shared" si="12"/>
        <v>0.946471025666173</v>
      </c>
      <c r="L23" s="75">
        <f t="shared" si="12"/>
        <v>0.827601588200947</v>
      </c>
      <c r="M23" s="75">
        <f t="shared" si="12"/>
        <v>0.75895711140034</v>
      </c>
      <c r="N23" s="75">
        <f t="shared" si="12"/>
        <v>0.704888846505085</v>
      </c>
      <c r="O23" s="75">
        <f t="shared" si="12"/>
        <v>0.823880942248902</v>
      </c>
      <c r="P23" s="75">
        <f t="shared" si="12"/>
        <v>0.41253480921971</v>
      </c>
      <c r="Q23" s="75">
        <f t="shared" si="12"/>
        <v>0.455313930435024</v>
      </c>
      <c r="R23" s="75">
        <f t="shared" si="12"/>
        <v>0.601148375554006</v>
      </c>
      <c r="S23" s="96"/>
      <c r="T23" s="96"/>
      <c r="U23" s="96"/>
      <c r="V23" s="96"/>
      <c r="W23" s="96"/>
    </row>
    <row r="24" ht="15" spans="1:23">
      <c r="A24" s="55">
        <v>22</v>
      </c>
      <c r="B24" s="81"/>
      <c r="C24" s="66"/>
      <c r="D24" s="76" t="s">
        <v>49</v>
      </c>
      <c r="E24" s="75" t="s">
        <v>38</v>
      </c>
      <c r="F24" s="75">
        <f>F18/F21</f>
        <v>35.2291372621681</v>
      </c>
      <c r="G24" s="75">
        <f t="shared" ref="G24:R24" si="13">G18/G21</f>
        <v>34.553216628096</v>
      </c>
      <c r="H24" s="75">
        <f t="shared" si="13"/>
        <v>27.7120004870591</v>
      </c>
      <c r="I24" s="75">
        <f t="shared" si="13"/>
        <v>28.5907730066866</v>
      </c>
      <c r="J24" s="75">
        <f t="shared" si="13"/>
        <v>28.8796402437038</v>
      </c>
      <c r="K24" s="75">
        <f t="shared" si="13"/>
        <v>31.0260199312423</v>
      </c>
      <c r="L24" s="75">
        <f t="shared" si="13"/>
        <v>32.0843038124408</v>
      </c>
      <c r="M24" s="75">
        <f t="shared" si="13"/>
        <v>30.9176474862149</v>
      </c>
      <c r="N24" s="75">
        <f t="shared" si="13"/>
        <v>36.9892760259422</v>
      </c>
      <c r="O24" s="75">
        <f t="shared" si="13"/>
        <v>38.3152974974753</v>
      </c>
      <c r="P24" s="75">
        <f t="shared" si="13"/>
        <v>32.2745625489313</v>
      </c>
      <c r="Q24" s="75">
        <f t="shared" si="13"/>
        <v>33.7515950651403</v>
      </c>
      <c r="R24" s="75">
        <f t="shared" si="13"/>
        <v>32.5907019308075</v>
      </c>
      <c r="S24" s="96"/>
      <c r="T24" s="96"/>
      <c r="U24" s="96"/>
      <c r="V24" s="96"/>
      <c r="W24" s="96"/>
    </row>
    <row r="25" ht="15" spans="1:23">
      <c r="A25" s="55">
        <v>23</v>
      </c>
      <c r="B25" s="81"/>
      <c r="C25" s="66"/>
      <c r="D25" s="76" t="s">
        <v>50</v>
      </c>
      <c r="E25" s="77" t="s">
        <v>42</v>
      </c>
      <c r="F25" s="78">
        <f>F20/F21</f>
        <v>0.0629203325147023</v>
      </c>
      <c r="G25" s="78">
        <f t="shared" ref="G25:R25" si="14">G20/G21</f>
        <v>0.0673854761570124</v>
      </c>
      <c r="H25" s="78">
        <f t="shared" si="14"/>
        <v>0.0510581238869088</v>
      </c>
      <c r="I25" s="78">
        <f t="shared" si="14"/>
        <v>0.0559200801945591</v>
      </c>
      <c r="J25" s="78">
        <f t="shared" si="14"/>
        <v>0.0592961311461042</v>
      </c>
      <c r="K25" s="78">
        <f t="shared" si="14"/>
        <v>0.0657653182614174</v>
      </c>
      <c r="L25" s="78">
        <f t="shared" si="14"/>
        <v>0.0666689343362409</v>
      </c>
      <c r="M25" s="78">
        <f t="shared" si="14"/>
        <v>0.0633440359914464</v>
      </c>
      <c r="N25" s="78">
        <f t="shared" si="14"/>
        <v>0.0734443643377721</v>
      </c>
      <c r="O25" s="78">
        <f t="shared" si="14"/>
        <v>0.0737950946228251</v>
      </c>
      <c r="P25" s="78">
        <f t="shared" si="14"/>
        <v>0.0601489916641864</v>
      </c>
      <c r="Q25" s="78">
        <f t="shared" si="14"/>
        <v>0.063038215699107</v>
      </c>
      <c r="R25" s="78">
        <f t="shared" si="14"/>
        <v>0.0632654686666539</v>
      </c>
      <c r="S25" s="96"/>
      <c r="T25" s="96"/>
      <c r="U25" s="96"/>
      <c r="V25" s="96"/>
      <c r="W25" s="96"/>
    </row>
    <row r="26" customHeight="1" spans="1:23">
      <c r="A26" s="55">
        <v>24</v>
      </c>
      <c r="B26" s="81"/>
      <c r="C26" s="79" t="s">
        <v>51</v>
      </c>
      <c r="D26" s="67" t="s">
        <v>20</v>
      </c>
      <c r="E26" s="68" t="s">
        <v>21</v>
      </c>
      <c r="F26" s="70">
        <v>305923.238176824</v>
      </c>
      <c r="G26" s="70">
        <v>252795.443288513</v>
      </c>
      <c r="H26" s="70">
        <v>285405.366417752</v>
      </c>
      <c r="I26" s="70">
        <v>292052.90483364</v>
      </c>
      <c r="J26" s="70">
        <v>261307.947288765</v>
      </c>
      <c r="K26" s="70">
        <v>258696.085254138</v>
      </c>
      <c r="L26" s="70">
        <v>273911.946509818</v>
      </c>
      <c r="M26" s="70">
        <v>306413.612153839</v>
      </c>
      <c r="N26" s="70">
        <v>328608.149014187</v>
      </c>
      <c r="O26" s="70">
        <v>371060.514847833</v>
      </c>
      <c r="P26" s="70">
        <v>323796.826613796</v>
      </c>
      <c r="Q26" s="70">
        <v>348242.2634532</v>
      </c>
      <c r="R26" s="92">
        <f t="shared" ref="R26:R28" si="15">SUM(F26:Q26)</f>
        <v>3608214.29785231</v>
      </c>
      <c r="S26" s="96"/>
      <c r="T26" s="96"/>
      <c r="U26" s="96"/>
      <c r="V26" s="96"/>
      <c r="W26" s="96"/>
    </row>
    <row r="27" customHeight="1" spans="1:23">
      <c r="A27" s="55">
        <v>25</v>
      </c>
      <c r="B27" s="81"/>
      <c r="C27" s="82"/>
      <c r="D27" s="67" t="s">
        <v>24</v>
      </c>
      <c r="E27" s="70" t="s">
        <v>25</v>
      </c>
      <c r="F27" s="70">
        <v>175697</v>
      </c>
      <c r="G27" s="70">
        <v>103999</v>
      </c>
      <c r="H27" s="70">
        <v>146424</v>
      </c>
      <c r="I27" s="70">
        <v>135229</v>
      </c>
      <c r="J27" s="70">
        <v>108991</v>
      </c>
      <c r="K27" s="70">
        <v>102509</v>
      </c>
      <c r="L27" s="70">
        <v>120369</v>
      </c>
      <c r="M27" s="70">
        <v>129563</v>
      </c>
      <c r="N27" s="70">
        <v>160635</v>
      </c>
      <c r="O27" s="70">
        <v>178315.79</v>
      </c>
      <c r="P27" s="70">
        <v>167841.21</v>
      </c>
      <c r="Q27" s="70">
        <v>176509</v>
      </c>
      <c r="R27" s="92">
        <f t="shared" si="15"/>
        <v>1706082</v>
      </c>
      <c r="S27" s="96"/>
      <c r="T27" s="96"/>
      <c r="U27" s="96"/>
      <c r="V27" s="96"/>
      <c r="W27" s="96"/>
    </row>
    <row r="28" ht="15" spans="1:23">
      <c r="A28" s="55">
        <v>26</v>
      </c>
      <c r="B28" s="81"/>
      <c r="C28" s="82"/>
      <c r="D28" s="67" t="s">
        <v>46</v>
      </c>
      <c r="E28" s="70" t="s">
        <v>23</v>
      </c>
      <c r="F28" s="70">
        <v>1888.862</v>
      </c>
      <c r="G28" s="70">
        <v>1106.595</v>
      </c>
      <c r="H28" s="70">
        <v>1826.518</v>
      </c>
      <c r="I28" s="70">
        <v>1642.701</v>
      </c>
      <c r="J28" s="70">
        <v>1353.902</v>
      </c>
      <c r="K28" s="70">
        <v>1115.308</v>
      </c>
      <c r="L28" s="70">
        <v>1478.063</v>
      </c>
      <c r="M28" s="70">
        <v>1645.046</v>
      </c>
      <c r="N28" s="70">
        <v>1619.507</v>
      </c>
      <c r="O28" s="70">
        <v>1746.096</v>
      </c>
      <c r="P28" s="70">
        <v>1918.387</v>
      </c>
      <c r="Q28" s="70">
        <v>1928.959</v>
      </c>
      <c r="R28" s="92">
        <f t="shared" si="15"/>
        <v>19269.944</v>
      </c>
      <c r="S28" s="96"/>
      <c r="T28" s="96"/>
      <c r="U28" s="96"/>
      <c r="V28" s="96"/>
      <c r="W28" s="96"/>
    </row>
    <row r="29" ht="15" spans="1:23">
      <c r="A29" s="55">
        <v>27</v>
      </c>
      <c r="B29" s="81"/>
      <c r="C29" s="82"/>
      <c r="D29" s="76" t="s">
        <v>47</v>
      </c>
      <c r="E29" s="77" t="s">
        <v>34</v>
      </c>
      <c r="F29" s="75">
        <f>F26/F28</f>
        <v>161.961666959695</v>
      </c>
      <c r="G29" s="75">
        <f t="shared" ref="G29:R29" si="16">G26/G28</f>
        <v>228.444411269266</v>
      </c>
      <c r="H29" s="75">
        <f t="shared" si="16"/>
        <v>156.256530960961</v>
      </c>
      <c r="I29" s="75">
        <f t="shared" si="16"/>
        <v>177.788230988865</v>
      </c>
      <c r="J29" s="75">
        <f t="shared" si="16"/>
        <v>193.003590576545</v>
      </c>
      <c r="K29" s="75">
        <f t="shared" si="16"/>
        <v>231.950353852154</v>
      </c>
      <c r="L29" s="75">
        <f t="shared" si="16"/>
        <v>185.318180963746</v>
      </c>
      <c r="M29" s="75">
        <f t="shared" si="16"/>
        <v>186.264464430684</v>
      </c>
      <c r="N29" s="75">
        <f t="shared" si="16"/>
        <v>202.906285069584</v>
      </c>
      <c r="O29" s="75">
        <f t="shared" si="16"/>
        <v>212.508656367023</v>
      </c>
      <c r="P29" s="75">
        <f t="shared" si="16"/>
        <v>168.78597833169</v>
      </c>
      <c r="Q29" s="75">
        <f t="shared" si="16"/>
        <v>180.533781927558</v>
      </c>
      <c r="R29" s="75">
        <f t="shared" si="16"/>
        <v>187.245707504511</v>
      </c>
      <c r="S29" s="96"/>
      <c r="T29" s="96"/>
      <c r="U29" s="96"/>
      <c r="V29" s="96"/>
      <c r="W29" s="96"/>
    </row>
    <row r="30" ht="15" spans="1:23">
      <c r="A30" s="55">
        <v>28</v>
      </c>
      <c r="B30" s="81"/>
      <c r="C30" s="82"/>
      <c r="D30" s="76" t="s">
        <v>49</v>
      </c>
      <c r="E30" s="75" t="s">
        <v>38</v>
      </c>
      <c r="F30" s="75">
        <f>F27/F28</f>
        <v>93.0173829533338</v>
      </c>
      <c r="G30" s="75">
        <f t="shared" ref="G30:R30" si="17">G27/G28</f>
        <v>93.9810861245532</v>
      </c>
      <c r="H30" s="75">
        <f t="shared" si="17"/>
        <v>80.1656485181093</v>
      </c>
      <c r="I30" s="75">
        <f t="shared" si="17"/>
        <v>82.3211284342068</v>
      </c>
      <c r="J30" s="75">
        <f t="shared" si="17"/>
        <v>80.5013952265378</v>
      </c>
      <c r="K30" s="75">
        <f t="shared" si="17"/>
        <v>91.9109340200196</v>
      </c>
      <c r="L30" s="75">
        <f t="shared" si="17"/>
        <v>81.4369888157677</v>
      </c>
      <c r="M30" s="75">
        <f t="shared" si="17"/>
        <v>78.7594997343539</v>
      </c>
      <c r="N30" s="75">
        <f t="shared" si="17"/>
        <v>99.1875922734511</v>
      </c>
      <c r="O30" s="75">
        <f t="shared" si="17"/>
        <v>102.122557980775</v>
      </c>
      <c r="P30" s="75">
        <f t="shared" si="17"/>
        <v>87.4907982591625</v>
      </c>
      <c r="Q30" s="75">
        <f t="shared" si="17"/>
        <v>91.5047961102335</v>
      </c>
      <c r="R30" s="75">
        <f t="shared" si="17"/>
        <v>88.535908563097</v>
      </c>
      <c r="S30" s="95"/>
      <c r="T30" s="96"/>
      <c r="U30" s="96"/>
      <c r="V30" s="96"/>
      <c r="W30" s="96"/>
    </row>
    <row r="31" customHeight="1" spans="1:23">
      <c r="A31" s="55">
        <v>29</v>
      </c>
      <c r="B31" s="81"/>
      <c r="C31" s="79" t="s">
        <v>52</v>
      </c>
      <c r="D31" s="67" t="s">
        <v>20</v>
      </c>
      <c r="E31" s="68" t="s">
        <v>21</v>
      </c>
      <c r="F31" s="70">
        <v>507062.706157203</v>
      </c>
      <c r="G31" s="70">
        <v>363261.286689707</v>
      </c>
      <c r="H31" s="70">
        <v>461798.740070584</v>
      </c>
      <c r="I31" s="70">
        <v>476803.523023347</v>
      </c>
      <c r="J31" s="70">
        <v>436929.978754502</v>
      </c>
      <c r="K31" s="70">
        <v>431375.777995393</v>
      </c>
      <c r="L31" s="70">
        <v>538728.132252141</v>
      </c>
      <c r="M31" s="70">
        <v>580797.892262359</v>
      </c>
      <c r="N31" s="70">
        <v>634199.793485758</v>
      </c>
      <c r="O31" s="70">
        <v>642572.04409066</v>
      </c>
      <c r="P31" s="70">
        <v>554240.15297785</v>
      </c>
      <c r="Q31" s="70">
        <v>617021.741635119</v>
      </c>
      <c r="R31" s="92">
        <f t="shared" ref="R31:R34" si="18">SUM(F31:Q31)</f>
        <v>6244791.76939462</v>
      </c>
      <c r="S31" s="94"/>
      <c r="T31" s="96"/>
      <c r="U31" s="96"/>
      <c r="V31" s="96"/>
      <c r="W31" s="96"/>
    </row>
    <row r="32" ht="15" spans="1:23">
      <c r="A32" s="55">
        <v>30</v>
      </c>
      <c r="B32" s="81"/>
      <c r="C32" s="82"/>
      <c r="D32" s="67" t="s">
        <v>22</v>
      </c>
      <c r="E32" s="70" t="s">
        <v>23</v>
      </c>
      <c r="F32" s="70">
        <v>2650.4</v>
      </c>
      <c r="G32" s="70">
        <v>2530.2</v>
      </c>
      <c r="H32" s="70">
        <v>3366.7</v>
      </c>
      <c r="I32" s="70">
        <v>3191.3</v>
      </c>
      <c r="J32" s="70">
        <v>3792.6</v>
      </c>
      <c r="K32" s="70">
        <v>4022.8</v>
      </c>
      <c r="L32" s="70">
        <v>4748.9</v>
      </c>
      <c r="M32" s="70">
        <v>4995.6</v>
      </c>
      <c r="N32" s="70">
        <v>4705.8</v>
      </c>
      <c r="O32" s="70">
        <v>6106.4</v>
      </c>
      <c r="P32" s="70">
        <v>3396.3</v>
      </c>
      <c r="Q32" s="70">
        <v>3732</v>
      </c>
      <c r="R32" s="92">
        <f t="shared" si="18"/>
        <v>47239</v>
      </c>
      <c r="S32" s="94"/>
      <c r="T32" s="96"/>
      <c r="U32" s="96"/>
      <c r="V32" s="96"/>
      <c r="W32" s="96"/>
    </row>
    <row r="33" ht="15" spans="1:23">
      <c r="A33" s="55">
        <v>31</v>
      </c>
      <c r="B33" s="81"/>
      <c r="C33" s="82"/>
      <c r="D33" s="67" t="s">
        <v>24</v>
      </c>
      <c r="E33" s="70" t="s">
        <v>25</v>
      </c>
      <c r="F33" s="70">
        <v>29974.4</v>
      </c>
      <c r="G33" s="70">
        <v>9989.6</v>
      </c>
      <c r="H33" s="70">
        <v>6106.4</v>
      </c>
      <c r="I33" s="70">
        <v>4618.8</v>
      </c>
      <c r="J33" s="70">
        <v>4902.4</v>
      </c>
      <c r="K33" s="70">
        <v>5011.6</v>
      </c>
      <c r="L33" s="70">
        <v>20319.2</v>
      </c>
      <c r="M33" s="70">
        <v>22433.6</v>
      </c>
      <c r="N33" s="70">
        <v>29751.2</v>
      </c>
      <c r="O33" s="70">
        <v>25914.484</v>
      </c>
      <c r="P33" s="70">
        <v>21324.1160000001</v>
      </c>
      <c r="Q33" s="70">
        <v>23614.8</v>
      </c>
      <c r="R33" s="92">
        <f t="shared" si="18"/>
        <v>203960.6</v>
      </c>
      <c r="S33" s="94"/>
      <c r="T33" s="96"/>
      <c r="U33" s="96"/>
      <c r="V33" s="96"/>
      <c r="W33" s="96"/>
    </row>
    <row r="34" customHeight="1" spans="1:23">
      <c r="A34" s="55">
        <v>32</v>
      </c>
      <c r="B34" s="81"/>
      <c r="C34" s="82"/>
      <c r="D34" s="67" t="s">
        <v>46</v>
      </c>
      <c r="E34" s="70" t="s">
        <v>23</v>
      </c>
      <c r="F34" s="70">
        <v>1844.065605</v>
      </c>
      <c r="G34" s="70">
        <v>1080.566369</v>
      </c>
      <c r="H34" s="70">
        <v>1794.837618</v>
      </c>
      <c r="I34" s="70">
        <v>1602.999892</v>
      </c>
      <c r="J34" s="70">
        <v>1316.960678</v>
      </c>
      <c r="K34" s="70">
        <v>1088.463557</v>
      </c>
      <c r="L34" s="70">
        <v>1449.266045</v>
      </c>
      <c r="M34" s="70">
        <v>1616.733057</v>
      </c>
      <c r="N34" s="70">
        <v>1582.604113</v>
      </c>
      <c r="O34" s="70">
        <v>1712.338427</v>
      </c>
      <c r="P34" s="70">
        <v>1882.843725</v>
      </c>
      <c r="Q34" s="70">
        <v>1887.420438</v>
      </c>
      <c r="R34" s="92">
        <f t="shared" si="18"/>
        <v>18859.099524</v>
      </c>
      <c r="S34" s="96"/>
      <c r="T34" s="96"/>
      <c r="U34" s="96"/>
      <c r="V34" s="96"/>
      <c r="W34" s="96"/>
    </row>
    <row r="35" customHeight="1" spans="1:23">
      <c r="A35" s="55">
        <v>33</v>
      </c>
      <c r="B35" s="81"/>
      <c r="C35" s="82"/>
      <c r="D35" s="76" t="s">
        <v>47</v>
      </c>
      <c r="E35" s="77" t="s">
        <v>34</v>
      </c>
      <c r="F35" s="75">
        <f>F31/F34</f>
        <v>274.969992814981</v>
      </c>
      <c r="G35" s="75">
        <f t="shared" ref="G35:R35" si="19">G31/G34</f>
        <v>336.176746853489</v>
      </c>
      <c r="H35" s="75">
        <f t="shared" si="19"/>
        <v>257.292768682422</v>
      </c>
      <c r="I35" s="75">
        <f t="shared" si="19"/>
        <v>297.444513504276</v>
      </c>
      <c r="J35" s="75">
        <f t="shared" si="19"/>
        <v>331.771468999397</v>
      </c>
      <c r="K35" s="75">
        <f t="shared" si="19"/>
        <v>396.316234219492</v>
      </c>
      <c r="L35" s="75">
        <f t="shared" si="19"/>
        <v>371.724801054137</v>
      </c>
      <c r="M35" s="75">
        <f t="shared" si="19"/>
        <v>359.241675518211</v>
      </c>
      <c r="N35" s="75">
        <f t="shared" si="19"/>
        <v>400.731799112769</v>
      </c>
      <c r="O35" s="75">
        <f t="shared" si="19"/>
        <v>375.259956769434</v>
      </c>
      <c r="P35" s="75">
        <f t="shared" si="19"/>
        <v>294.363332239828</v>
      </c>
      <c r="Q35" s="75">
        <f t="shared" si="19"/>
        <v>326.912716007751</v>
      </c>
      <c r="R35" s="75">
        <f t="shared" si="19"/>
        <v>331.128841090612</v>
      </c>
      <c r="S35" s="96"/>
      <c r="T35" s="96"/>
      <c r="U35" s="96"/>
      <c r="V35" s="96"/>
      <c r="W35" s="96"/>
    </row>
    <row r="36" customHeight="1" spans="1:23">
      <c r="A36" s="55">
        <v>34</v>
      </c>
      <c r="B36" s="81"/>
      <c r="C36" s="82"/>
      <c r="D36" s="76" t="s">
        <v>48</v>
      </c>
      <c r="E36" s="77" t="s">
        <v>36</v>
      </c>
      <c r="F36" s="75">
        <f>F32/F34</f>
        <v>1.43725906107337</v>
      </c>
      <c r="G36" s="75">
        <f t="shared" ref="G36:R36" si="20">G32/G34</f>
        <v>2.34154983218805</v>
      </c>
      <c r="H36" s="75">
        <f t="shared" si="20"/>
        <v>1.87576857440259</v>
      </c>
      <c r="I36" s="75">
        <f t="shared" si="20"/>
        <v>1.99082982845266</v>
      </c>
      <c r="J36" s="75">
        <f t="shared" si="20"/>
        <v>2.87981263477025</v>
      </c>
      <c r="K36" s="75">
        <f t="shared" si="20"/>
        <v>3.69585180333236</v>
      </c>
      <c r="L36" s="75">
        <f t="shared" si="20"/>
        <v>3.27676206613948</v>
      </c>
      <c r="M36" s="75">
        <f t="shared" si="20"/>
        <v>3.08993496382749</v>
      </c>
      <c r="N36" s="75">
        <f t="shared" si="20"/>
        <v>2.97345366497225</v>
      </c>
      <c r="O36" s="75">
        <f t="shared" si="20"/>
        <v>3.56611748221895</v>
      </c>
      <c r="P36" s="75">
        <f t="shared" si="20"/>
        <v>1.80381406853083</v>
      </c>
      <c r="Q36" s="75">
        <f t="shared" si="20"/>
        <v>1.9773018903804</v>
      </c>
      <c r="R36" s="75">
        <f t="shared" si="20"/>
        <v>2.50483857619415</v>
      </c>
      <c r="S36" s="96"/>
      <c r="T36" s="96"/>
      <c r="U36" s="96"/>
      <c r="V36" s="96"/>
      <c r="W36" s="96"/>
    </row>
    <row r="37" ht="15" spans="1:23">
      <c r="A37" s="55">
        <v>35</v>
      </c>
      <c r="B37" s="81"/>
      <c r="C37" s="82"/>
      <c r="D37" s="76" t="s">
        <v>49</v>
      </c>
      <c r="E37" s="75" t="s">
        <v>38</v>
      </c>
      <c r="F37" s="75">
        <f>F33/F34</f>
        <v>16.2545193179285</v>
      </c>
      <c r="G37" s="75">
        <f t="shared" ref="G37:R37" si="21">G33/G34</f>
        <v>9.24478152068048</v>
      </c>
      <c r="H37" s="75">
        <f t="shared" si="21"/>
        <v>3.40220192554489</v>
      </c>
      <c r="I37" s="75">
        <f t="shared" si="21"/>
        <v>2.88134766761419</v>
      </c>
      <c r="J37" s="75">
        <f t="shared" si="21"/>
        <v>3.72251053649151</v>
      </c>
      <c r="K37" s="75">
        <f t="shared" si="21"/>
        <v>4.60428828119231</v>
      </c>
      <c r="L37" s="75">
        <f t="shared" si="21"/>
        <v>14.0203381360529</v>
      </c>
      <c r="M37" s="75">
        <f t="shared" si="21"/>
        <v>13.8758837786293</v>
      </c>
      <c r="N37" s="75">
        <f t="shared" si="21"/>
        <v>18.798889599499</v>
      </c>
      <c r="O37" s="75">
        <f t="shared" si="21"/>
        <v>15.1339732796874</v>
      </c>
      <c r="P37" s="75">
        <f t="shared" si="21"/>
        <v>11.3254837440107</v>
      </c>
      <c r="Q37" s="75">
        <f t="shared" si="21"/>
        <v>12.5116797108668</v>
      </c>
      <c r="R37" s="75">
        <f t="shared" si="21"/>
        <v>10.8149702344187</v>
      </c>
      <c r="S37" s="96"/>
      <c r="T37" s="96"/>
      <c r="U37" s="96"/>
      <c r="V37" s="96"/>
      <c r="W37" s="96"/>
    </row>
    <row r="38" customHeight="1" spans="1:23">
      <c r="A38" s="55">
        <v>36</v>
      </c>
      <c r="B38" s="81"/>
      <c r="C38" s="79" t="s">
        <v>53</v>
      </c>
      <c r="D38" s="67" t="s">
        <v>20</v>
      </c>
      <c r="E38" s="68" t="s">
        <v>21</v>
      </c>
      <c r="F38" s="70">
        <v>189858.458190974</v>
      </c>
      <c r="G38" s="70">
        <v>145534.949496583</v>
      </c>
      <c r="H38" s="70">
        <v>121210.338965349</v>
      </c>
      <c r="I38" s="70">
        <v>165163.103026714</v>
      </c>
      <c r="J38" s="70">
        <v>163391.087152414</v>
      </c>
      <c r="K38" s="70">
        <v>144876.966024391</v>
      </c>
      <c r="L38" s="70">
        <v>220355.402074697</v>
      </c>
      <c r="M38" s="70">
        <v>212316.199456732</v>
      </c>
      <c r="N38" s="70">
        <v>238235.180682328</v>
      </c>
      <c r="O38" s="70">
        <v>243374.686514218</v>
      </c>
      <c r="P38" s="70">
        <v>199694.879411276</v>
      </c>
      <c r="Q38" s="70">
        <v>208190.020044248</v>
      </c>
      <c r="R38" s="92">
        <f t="shared" ref="R38:R39" si="22">SUM(F38:Q38)</f>
        <v>2252201.27103992</v>
      </c>
      <c r="S38" s="96"/>
      <c r="T38" s="96"/>
      <c r="U38" s="96"/>
      <c r="V38" s="96"/>
      <c r="W38" s="96"/>
    </row>
    <row r="39" ht="15" spans="1:18">
      <c r="A39" s="55">
        <v>37</v>
      </c>
      <c r="B39" s="81"/>
      <c r="C39" s="82"/>
      <c r="D39" s="67" t="s">
        <v>46</v>
      </c>
      <c r="E39" s="70" t="s">
        <v>23</v>
      </c>
      <c r="F39" s="70">
        <v>1546.85942</v>
      </c>
      <c r="G39" s="70">
        <v>909.601605</v>
      </c>
      <c r="H39" s="70">
        <v>1564.263385</v>
      </c>
      <c r="I39" s="70">
        <v>1355.126728</v>
      </c>
      <c r="J39" s="70">
        <v>1116.894769</v>
      </c>
      <c r="K39" s="70">
        <v>918.724581</v>
      </c>
      <c r="L39" s="70">
        <v>1188.694428</v>
      </c>
      <c r="M39" s="70">
        <v>1353.293212</v>
      </c>
      <c r="N39" s="70">
        <v>1329.9196</v>
      </c>
      <c r="O39" s="70">
        <v>1441.050791</v>
      </c>
      <c r="P39" s="70">
        <v>1599.862437</v>
      </c>
      <c r="Q39" s="70">
        <v>1667.408342</v>
      </c>
      <c r="R39" s="92">
        <f t="shared" si="22"/>
        <v>15991.699298</v>
      </c>
    </row>
    <row r="40" ht="15" spans="1:18">
      <c r="A40" s="55">
        <v>38</v>
      </c>
      <c r="B40" s="81"/>
      <c r="C40" s="83"/>
      <c r="D40" s="76" t="s">
        <v>47</v>
      </c>
      <c r="E40" s="77" t="s">
        <v>34</v>
      </c>
      <c r="F40" s="75">
        <f>F38/F39</f>
        <v>122.738017260142</v>
      </c>
      <c r="G40" s="75">
        <f t="shared" ref="G40:R40" si="23">G38/G39</f>
        <v>159.998562773626</v>
      </c>
      <c r="H40" s="75">
        <f t="shared" si="23"/>
        <v>77.4871675241245</v>
      </c>
      <c r="I40" s="75">
        <f t="shared" si="23"/>
        <v>121.880189958672</v>
      </c>
      <c r="J40" s="75">
        <f t="shared" si="23"/>
        <v>146.290493686083</v>
      </c>
      <c r="K40" s="75">
        <f t="shared" si="23"/>
        <v>157.693577618983</v>
      </c>
      <c r="L40" s="75">
        <f t="shared" si="23"/>
        <v>185.375986362996</v>
      </c>
      <c r="M40" s="75">
        <f t="shared" si="23"/>
        <v>156.888542389831</v>
      </c>
      <c r="N40" s="75">
        <f t="shared" si="23"/>
        <v>179.135024916039</v>
      </c>
      <c r="O40" s="75">
        <f t="shared" si="23"/>
        <v>168.886959456392</v>
      </c>
      <c r="P40" s="75">
        <f t="shared" si="23"/>
        <v>124.820031268273</v>
      </c>
      <c r="Q40" s="75">
        <f t="shared" si="23"/>
        <v>124.858449367316</v>
      </c>
      <c r="R40" s="75">
        <f t="shared" si="23"/>
        <v>140.835644109541</v>
      </c>
    </row>
    <row r="41" ht="15" spans="1:18">
      <c r="A41" s="55">
        <v>39</v>
      </c>
      <c r="B41" s="81"/>
      <c r="C41" s="84" t="s">
        <v>54</v>
      </c>
      <c r="D41" s="67" t="s">
        <v>20</v>
      </c>
      <c r="E41" s="68" t="s">
        <v>21</v>
      </c>
      <c r="F41" s="70">
        <v>59807.7159822523</v>
      </c>
      <c r="G41" s="70">
        <v>45003.6421471912</v>
      </c>
      <c r="H41" s="70">
        <v>39030.7534641947</v>
      </c>
      <c r="I41" s="70">
        <v>57255.8230167006</v>
      </c>
      <c r="J41" s="70">
        <v>63867.9048145889</v>
      </c>
      <c r="K41" s="70">
        <v>61713.572427958</v>
      </c>
      <c r="L41" s="70">
        <v>95140.4811642548</v>
      </c>
      <c r="M41" s="70">
        <v>93660.4933153549</v>
      </c>
      <c r="N41" s="70">
        <v>102234.210692025</v>
      </c>
      <c r="O41" s="70">
        <v>94780.0978301924</v>
      </c>
      <c r="P41" s="70">
        <v>72276.8065305511</v>
      </c>
      <c r="Q41" s="70">
        <v>72983.9132460617</v>
      </c>
      <c r="R41" s="92">
        <f t="shared" ref="R41:R42" si="24">SUM(F41:Q41)</f>
        <v>857755.414631326</v>
      </c>
    </row>
    <row r="42" ht="15" spans="1:18">
      <c r="A42" s="55">
        <v>40</v>
      </c>
      <c r="B42" s="81"/>
      <c r="C42" s="85"/>
      <c r="D42" s="67" t="s">
        <v>46</v>
      </c>
      <c r="E42" s="70" t="s">
        <v>23</v>
      </c>
      <c r="F42" s="70">
        <v>1524.670362</v>
      </c>
      <c r="G42" s="70">
        <v>887.12933</v>
      </c>
      <c r="H42" s="70">
        <v>1538.14786</v>
      </c>
      <c r="I42" s="70">
        <v>1328.58214</v>
      </c>
      <c r="J42" s="70">
        <v>1113.606456</v>
      </c>
      <c r="K42" s="70">
        <v>908.60906</v>
      </c>
      <c r="L42" s="70">
        <v>1165.484822</v>
      </c>
      <c r="M42" s="70">
        <v>1343.660127</v>
      </c>
      <c r="N42" s="70">
        <v>1305.130641</v>
      </c>
      <c r="O42" s="70">
        <v>1422.501405</v>
      </c>
      <c r="P42" s="70">
        <v>1585.882283</v>
      </c>
      <c r="Q42" s="70">
        <v>1650.450731</v>
      </c>
      <c r="R42" s="92">
        <f t="shared" si="24"/>
        <v>15773.855217</v>
      </c>
    </row>
    <row r="43" ht="15" spans="1:18">
      <c r="A43" s="55">
        <v>41</v>
      </c>
      <c r="B43" s="81"/>
      <c r="C43" s="86"/>
      <c r="D43" s="76" t="s">
        <v>47</v>
      </c>
      <c r="E43" s="77" t="s">
        <v>34</v>
      </c>
      <c r="F43" s="75">
        <f>F41/F42</f>
        <v>39.2266534936765</v>
      </c>
      <c r="G43" s="75">
        <f t="shared" ref="G43:R43" si="25">G41/G42</f>
        <v>50.729516684102</v>
      </c>
      <c r="H43" s="75">
        <f t="shared" si="25"/>
        <v>25.3751635191916</v>
      </c>
      <c r="I43" s="75">
        <f t="shared" si="25"/>
        <v>43.0954333141198</v>
      </c>
      <c r="J43" s="75">
        <f t="shared" si="25"/>
        <v>57.3523119145682</v>
      </c>
      <c r="K43" s="75">
        <f t="shared" si="25"/>
        <v>67.9209300730041</v>
      </c>
      <c r="L43" s="75">
        <f t="shared" si="25"/>
        <v>81.6316775374144</v>
      </c>
      <c r="M43" s="75">
        <f t="shared" si="25"/>
        <v>69.7054942937627</v>
      </c>
      <c r="N43" s="75">
        <f t="shared" si="25"/>
        <v>78.3325496164066</v>
      </c>
      <c r="O43" s="75">
        <f t="shared" si="25"/>
        <v>66.6291769533911</v>
      </c>
      <c r="P43" s="75">
        <f t="shared" si="25"/>
        <v>45.5751396590582</v>
      </c>
      <c r="Q43" s="75">
        <f t="shared" si="25"/>
        <v>44.2205949412626</v>
      </c>
      <c r="R43" s="75">
        <f t="shared" si="25"/>
        <v>54.3782989529975</v>
      </c>
    </row>
    <row r="44" ht="15" spans="1:23">
      <c r="A44" s="55">
        <v>42</v>
      </c>
      <c r="B44" s="81"/>
      <c r="C44" s="79" t="s">
        <v>55</v>
      </c>
      <c r="D44" s="67" t="s">
        <v>20</v>
      </c>
      <c r="E44" s="68" t="s">
        <v>21</v>
      </c>
      <c r="F44" s="70">
        <v>253785.007894997</v>
      </c>
      <c r="G44" s="70">
        <v>194775.08390848</v>
      </c>
      <c r="H44" s="70">
        <v>214830.646134104</v>
      </c>
      <c r="I44" s="70">
        <v>226396.203413553</v>
      </c>
      <c r="J44" s="70">
        <v>214990.981386693</v>
      </c>
      <c r="K44" s="70">
        <v>182016.275597228</v>
      </c>
      <c r="L44" s="70">
        <v>265770.498853597</v>
      </c>
      <c r="M44" s="70">
        <v>273481.3840461</v>
      </c>
      <c r="N44" s="70">
        <v>290335.363731677</v>
      </c>
      <c r="O44" s="70">
        <v>302137.428820879</v>
      </c>
      <c r="P44" s="70">
        <v>259421.66914903</v>
      </c>
      <c r="Q44" s="70">
        <v>266018.968221929</v>
      </c>
      <c r="R44" s="92">
        <f t="shared" ref="R44:R47" si="26">SUM(F44:Q44)</f>
        <v>2943959.51115827</v>
      </c>
      <c r="S44" s="94"/>
      <c r="T44" s="96"/>
      <c r="U44" s="96"/>
      <c r="V44" s="96"/>
      <c r="W44" s="96"/>
    </row>
    <row r="45" ht="15" spans="1:23">
      <c r="A45" s="55">
        <v>43</v>
      </c>
      <c r="B45" s="81"/>
      <c r="C45" s="82"/>
      <c r="D45" s="67" t="s">
        <v>22</v>
      </c>
      <c r="E45" s="70" t="s">
        <v>23</v>
      </c>
      <c r="F45" s="70">
        <v>323</v>
      </c>
      <c r="G45" s="70">
        <v>166</v>
      </c>
      <c r="H45" s="70">
        <v>340</v>
      </c>
      <c r="I45" s="70">
        <v>425</v>
      </c>
      <c r="J45" s="70">
        <v>265</v>
      </c>
      <c r="K45" s="70">
        <v>652</v>
      </c>
      <c r="L45" s="70">
        <v>580</v>
      </c>
      <c r="M45" s="70">
        <v>534</v>
      </c>
      <c r="N45" s="70">
        <v>329</v>
      </c>
      <c r="O45" s="70">
        <v>271</v>
      </c>
      <c r="P45" s="70">
        <v>137</v>
      </c>
      <c r="Q45" s="70">
        <v>256</v>
      </c>
      <c r="R45" s="92">
        <f t="shared" si="26"/>
        <v>4278</v>
      </c>
      <c r="S45" s="94"/>
      <c r="T45" s="96"/>
      <c r="U45" s="96"/>
      <c r="V45" s="96"/>
      <c r="W45" s="96"/>
    </row>
    <row r="46" ht="15" spans="1:23">
      <c r="A46" s="55">
        <v>44</v>
      </c>
      <c r="B46" s="81"/>
      <c r="C46" s="82"/>
      <c r="D46" s="67" t="s">
        <v>24</v>
      </c>
      <c r="E46" s="70" t="s">
        <v>25</v>
      </c>
      <c r="F46" s="70">
        <v>71780</v>
      </c>
      <c r="G46" s="70">
        <v>53055</v>
      </c>
      <c r="H46" s="70">
        <v>72589</v>
      </c>
      <c r="I46" s="70">
        <v>66645</v>
      </c>
      <c r="J46" s="70">
        <v>57218</v>
      </c>
      <c r="K46" s="70">
        <v>43217</v>
      </c>
      <c r="L46" s="70">
        <v>55742</v>
      </c>
      <c r="M46" s="70">
        <v>62046</v>
      </c>
      <c r="N46" s="70">
        <v>58941</v>
      </c>
      <c r="O46" s="70">
        <v>79399</v>
      </c>
      <c r="P46" s="70">
        <v>76599.5</v>
      </c>
      <c r="Q46" s="70">
        <v>83692</v>
      </c>
      <c r="R46" s="92">
        <f t="shared" si="26"/>
        <v>780923.5</v>
      </c>
      <c r="S46" s="94"/>
      <c r="T46" s="96"/>
      <c r="U46" s="96"/>
      <c r="V46" s="96"/>
      <c r="W46" s="96"/>
    </row>
    <row r="47" customHeight="1" spans="1:23">
      <c r="A47" s="55">
        <v>45</v>
      </c>
      <c r="B47" s="81"/>
      <c r="C47" s="82"/>
      <c r="D47" s="67" t="s">
        <v>46</v>
      </c>
      <c r="E47" s="70" t="s">
        <v>23</v>
      </c>
      <c r="F47" s="70">
        <v>1496.586088</v>
      </c>
      <c r="G47" s="70">
        <v>995.047916</v>
      </c>
      <c r="H47" s="70">
        <v>1509.94402</v>
      </c>
      <c r="I47" s="70">
        <v>1373.722616</v>
      </c>
      <c r="J47" s="70">
        <v>1108.49628</v>
      </c>
      <c r="K47" s="70">
        <v>908.084564</v>
      </c>
      <c r="L47" s="70">
        <v>1157.459532</v>
      </c>
      <c r="M47" s="70">
        <v>1327.054794</v>
      </c>
      <c r="N47" s="70">
        <v>1305.525078</v>
      </c>
      <c r="O47" s="70">
        <v>1418.694916</v>
      </c>
      <c r="P47" s="70">
        <v>1577.877559</v>
      </c>
      <c r="Q47" s="70">
        <v>1624.553464</v>
      </c>
      <c r="R47" s="92">
        <f t="shared" si="26"/>
        <v>15803.046827</v>
      </c>
      <c r="S47" s="96"/>
      <c r="T47" s="96"/>
      <c r="U47" s="96"/>
      <c r="V47" s="96"/>
      <c r="W47" s="96"/>
    </row>
    <row r="48" customHeight="1" spans="1:23">
      <c r="A48" s="55">
        <v>46</v>
      </c>
      <c r="B48" s="81"/>
      <c r="C48" s="82"/>
      <c r="D48" s="76" t="s">
        <v>47</v>
      </c>
      <c r="E48" s="77" t="s">
        <v>34</v>
      </c>
      <c r="F48" s="75">
        <f>F44/F47</f>
        <v>169.57595017748</v>
      </c>
      <c r="G48" s="75">
        <f t="shared" ref="G48:R48" si="27">G44/G47</f>
        <v>195.744426752289</v>
      </c>
      <c r="H48" s="75">
        <f t="shared" si="27"/>
        <v>142.277225704105</v>
      </c>
      <c r="I48" s="75">
        <f t="shared" si="27"/>
        <v>164.804889121483</v>
      </c>
      <c r="J48" s="75">
        <f t="shared" si="27"/>
        <v>193.948311118097</v>
      </c>
      <c r="K48" s="75">
        <f t="shared" si="27"/>
        <v>200.439785910983</v>
      </c>
      <c r="L48" s="75">
        <f t="shared" si="27"/>
        <v>229.615370132523</v>
      </c>
      <c r="M48" s="75">
        <f t="shared" si="27"/>
        <v>206.081455929769</v>
      </c>
      <c r="N48" s="75">
        <f t="shared" si="27"/>
        <v>222.389725501448</v>
      </c>
      <c r="O48" s="75">
        <f t="shared" si="27"/>
        <v>212.968570912169</v>
      </c>
      <c r="P48" s="75">
        <f t="shared" si="27"/>
        <v>164.411787004209</v>
      </c>
      <c r="Q48" s="75">
        <f t="shared" si="27"/>
        <v>163.748977252453</v>
      </c>
      <c r="R48" s="75">
        <f t="shared" si="27"/>
        <v>186.290627585082</v>
      </c>
      <c r="S48" s="96"/>
      <c r="T48" s="96"/>
      <c r="U48" s="96"/>
      <c r="V48" s="96"/>
      <c r="W48" s="96"/>
    </row>
    <row r="49" customHeight="1" spans="1:23">
      <c r="A49" s="55">
        <v>47</v>
      </c>
      <c r="B49" s="81"/>
      <c r="C49" s="82"/>
      <c r="D49" s="76" t="s">
        <v>48</v>
      </c>
      <c r="E49" s="77" t="s">
        <v>36</v>
      </c>
      <c r="F49" s="75">
        <f>F45/F47</f>
        <v>0.215824537318564</v>
      </c>
      <c r="G49" s="75">
        <f t="shared" ref="G49:R49" si="28">G45/G47</f>
        <v>0.166826137044038</v>
      </c>
      <c r="H49" s="75">
        <f t="shared" si="28"/>
        <v>0.225173910752003</v>
      </c>
      <c r="I49" s="75">
        <f t="shared" si="28"/>
        <v>0.309378323578535</v>
      </c>
      <c r="J49" s="75">
        <f t="shared" si="28"/>
        <v>0.239062597485668</v>
      </c>
      <c r="K49" s="75">
        <f t="shared" si="28"/>
        <v>0.717994805602708</v>
      </c>
      <c r="L49" s="75">
        <f t="shared" si="28"/>
        <v>0.501097432752405</v>
      </c>
      <c r="M49" s="75">
        <f t="shared" si="28"/>
        <v>0.40239483886752</v>
      </c>
      <c r="N49" s="75">
        <f t="shared" si="28"/>
        <v>0.252005882954016</v>
      </c>
      <c r="O49" s="75">
        <f t="shared" si="28"/>
        <v>0.19102063237393</v>
      </c>
      <c r="P49" s="75">
        <f t="shared" si="28"/>
        <v>0.0868254949305607</v>
      </c>
      <c r="Q49" s="75">
        <f t="shared" si="28"/>
        <v>0.157581763649485</v>
      </c>
      <c r="R49" s="75">
        <f t="shared" si="28"/>
        <v>0.270707291247844</v>
      </c>
      <c r="S49" s="96"/>
      <c r="T49" s="96"/>
      <c r="U49" s="96"/>
      <c r="V49" s="96"/>
      <c r="W49" s="96"/>
    </row>
    <row r="50" ht="15" spans="1:23">
      <c r="A50" s="55">
        <v>48</v>
      </c>
      <c r="B50" s="81"/>
      <c r="C50" s="83"/>
      <c r="D50" s="76" t="s">
        <v>49</v>
      </c>
      <c r="E50" s="75" t="s">
        <v>38</v>
      </c>
      <c r="F50" s="75">
        <f>F46/F47</f>
        <v>47.9624931539521</v>
      </c>
      <c r="G50" s="75">
        <f t="shared" ref="G50:R50" si="29">G46/G47</f>
        <v>53.3190403666953</v>
      </c>
      <c r="H50" s="75">
        <f t="shared" si="29"/>
        <v>48.0739676693445</v>
      </c>
      <c r="I50" s="75">
        <f t="shared" si="29"/>
        <v>48.5141608820976</v>
      </c>
      <c r="J50" s="75">
        <f t="shared" si="29"/>
        <v>51.6176743506979</v>
      </c>
      <c r="K50" s="75">
        <f t="shared" si="29"/>
        <v>47.5913826897734</v>
      </c>
      <c r="L50" s="75">
        <f t="shared" si="29"/>
        <v>48.1589191318699</v>
      </c>
      <c r="M50" s="75">
        <f t="shared" si="29"/>
        <v>46.7546632441464</v>
      </c>
      <c r="N50" s="75">
        <f t="shared" si="29"/>
        <v>45.1473518151752</v>
      </c>
      <c r="O50" s="75">
        <f t="shared" si="29"/>
        <v>55.9662257928328</v>
      </c>
      <c r="P50" s="75">
        <f t="shared" si="29"/>
        <v>48.5459087513393</v>
      </c>
      <c r="Q50" s="75">
        <f t="shared" si="29"/>
        <v>51.5169256380964</v>
      </c>
      <c r="R50" s="75">
        <f t="shared" si="29"/>
        <v>49.4160087323014</v>
      </c>
      <c r="S50" s="96"/>
      <c r="T50" s="96"/>
      <c r="U50" s="96"/>
      <c r="V50" s="96"/>
      <c r="W50" s="96"/>
    </row>
    <row r="51" ht="15" spans="1:18">
      <c r="A51" s="55">
        <v>49</v>
      </c>
      <c r="B51" s="81"/>
      <c r="C51" s="79" t="s">
        <v>56</v>
      </c>
      <c r="D51" s="67" t="s">
        <v>20</v>
      </c>
      <c r="E51" s="68" t="s">
        <v>21</v>
      </c>
      <c r="F51" s="70">
        <v>284273.56</v>
      </c>
      <c r="G51" s="70">
        <v>230831.819999998</v>
      </c>
      <c r="H51" s="70">
        <v>526052.159697299</v>
      </c>
      <c r="I51" s="70">
        <v>337267.077401129</v>
      </c>
      <c r="J51" s="70">
        <v>288139.624483985</v>
      </c>
      <c r="K51" s="70">
        <v>363259.205439674</v>
      </c>
      <c r="L51" s="70">
        <v>470408.933755658</v>
      </c>
      <c r="M51" s="70">
        <v>501553.477303663</v>
      </c>
      <c r="N51" s="70">
        <v>539572.130738255</v>
      </c>
      <c r="O51" s="70">
        <v>577632.161490156</v>
      </c>
      <c r="P51" s="70">
        <v>505321.18454534</v>
      </c>
      <c r="Q51" s="70">
        <v>622047.110857143</v>
      </c>
      <c r="R51" s="92">
        <f t="shared" ref="R51:R55" si="30">SUM(F51:Q51)</f>
        <v>5246358.4457123</v>
      </c>
    </row>
    <row r="52" ht="15" spans="1:18">
      <c r="A52" s="55">
        <v>50</v>
      </c>
      <c r="B52" s="81"/>
      <c r="C52" s="82"/>
      <c r="D52" s="67" t="s">
        <v>22</v>
      </c>
      <c r="E52" s="70" t="s">
        <v>23</v>
      </c>
      <c r="F52" s="70">
        <v>343</v>
      </c>
      <c r="G52" s="70">
        <v>321</v>
      </c>
      <c r="H52" s="70">
        <v>411</v>
      </c>
      <c r="I52" s="70">
        <v>263</v>
      </c>
      <c r="J52" s="70">
        <v>310</v>
      </c>
      <c r="K52" s="70">
        <v>295</v>
      </c>
      <c r="L52" s="70">
        <v>256</v>
      </c>
      <c r="M52" s="70">
        <v>235</v>
      </c>
      <c r="N52" s="70">
        <v>273</v>
      </c>
      <c r="O52" s="70">
        <v>321</v>
      </c>
      <c r="P52" s="70">
        <v>271</v>
      </c>
      <c r="Q52" s="70">
        <v>328</v>
      </c>
      <c r="R52" s="92">
        <f t="shared" si="30"/>
        <v>3627</v>
      </c>
    </row>
    <row r="53" ht="15" spans="1:18">
      <c r="A53" s="55">
        <v>51</v>
      </c>
      <c r="B53" s="81"/>
      <c r="C53" s="82"/>
      <c r="D53" s="67" t="s">
        <v>26</v>
      </c>
      <c r="E53" s="70" t="s">
        <v>25</v>
      </c>
      <c r="F53" s="70">
        <v>0</v>
      </c>
      <c r="G53" s="70">
        <v>0</v>
      </c>
      <c r="H53" s="70">
        <v>1448</v>
      </c>
      <c r="I53" s="70">
        <v>1159005</v>
      </c>
      <c r="J53" s="70">
        <v>1998239</v>
      </c>
      <c r="K53" s="70">
        <v>3094772</v>
      </c>
      <c r="L53" s="70">
        <v>4301024</v>
      </c>
      <c r="M53" s="70">
        <v>6779464</v>
      </c>
      <c r="N53" s="70">
        <v>9412916</v>
      </c>
      <c r="O53" s="70">
        <v>10979795</v>
      </c>
      <c r="P53" s="70">
        <v>1424000</v>
      </c>
      <c r="Q53" s="70">
        <v>1988000</v>
      </c>
      <c r="R53" s="92">
        <f t="shared" si="30"/>
        <v>41138663</v>
      </c>
    </row>
    <row r="54" ht="15" spans="1:18">
      <c r="A54" s="55">
        <v>52</v>
      </c>
      <c r="B54" s="81"/>
      <c r="C54" s="82"/>
      <c r="D54" s="73" t="s">
        <v>45</v>
      </c>
      <c r="E54" s="74" t="s">
        <v>30</v>
      </c>
      <c r="F54" s="75">
        <f>(F51*$S$3+F52*$S$4)/1000</f>
        <v>35.025405824</v>
      </c>
      <c r="G54" s="75">
        <f t="shared" ref="G54:Q54" si="31">(G51*$S$3+G52*$S$4)/1000</f>
        <v>28.4517597779998</v>
      </c>
      <c r="H54" s="75">
        <f t="shared" si="31"/>
        <v>64.7574785267981</v>
      </c>
      <c r="I54" s="75">
        <f t="shared" si="31"/>
        <v>41.5177411125987</v>
      </c>
      <c r="J54" s="75">
        <f t="shared" si="31"/>
        <v>35.4920608490818</v>
      </c>
      <c r="K54" s="75">
        <f t="shared" si="31"/>
        <v>44.7204008485359</v>
      </c>
      <c r="L54" s="75">
        <f t="shared" si="31"/>
        <v>57.8790755585704</v>
      </c>
      <c r="M54" s="75">
        <f t="shared" si="31"/>
        <v>61.7013408606202</v>
      </c>
      <c r="N54" s="75">
        <f t="shared" si="31"/>
        <v>66.3836031677315</v>
      </c>
      <c r="O54" s="75">
        <f t="shared" si="31"/>
        <v>71.0735217471402</v>
      </c>
      <c r="P54" s="75">
        <f t="shared" si="31"/>
        <v>62.1736476806223</v>
      </c>
      <c r="Q54" s="75">
        <f t="shared" si="31"/>
        <v>76.5339187243429</v>
      </c>
      <c r="R54" s="92">
        <f t="shared" si="30"/>
        <v>645.709954678042</v>
      </c>
    </row>
    <row r="55" ht="15" spans="1:18">
      <c r="A55" s="55">
        <v>53</v>
      </c>
      <c r="B55" s="81"/>
      <c r="C55" s="82"/>
      <c r="D55" s="67" t="s">
        <v>46</v>
      </c>
      <c r="E55" s="70" t="s">
        <v>23</v>
      </c>
      <c r="F55" s="70">
        <v>798.687142</v>
      </c>
      <c r="G55" s="70">
        <v>653.604121</v>
      </c>
      <c r="H55" s="70">
        <v>780.257864</v>
      </c>
      <c r="I55" s="70">
        <v>695.501454</v>
      </c>
      <c r="J55" s="70">
        <v>641.534314</v>
      </c>
      <c r="K55" s="70">
        <v>694.33805</v>
      </c>
      <c r="L55" s="70">
        <v>672.335062</v>
      </c>
      <c r="M55" s="70">
        <v>767.03112</v>
      </c>
      <c r="N55" s="70">
        <v>790.228381</v>
      </c>
      <c r="O55" s="70">
        <v>974.72731</v>
      </c>
      <c r="P55" s="70">
        <v>1056.432465</v>
      </c>
      <c r="Q55" s="70">
        <v>1118.15439</v>
      </c>
      <c r="R55" s="92">
        <f t="shared" si="30"/>
        <v>9642.831673</v>
      </c>
    </row>
    <row r="56" ht="15" spans="1:18">
      <c r="A56" s="55">
        <v>54</v>
      </c>
      <c r="B56" s="81"/>
      <c r="C56" s="82"/>
      <c r="D56" s="76" t="s">
        <v>47</v>
      </c>
      <c r="E56" s="77" t="s">
        <v>34</v>
      </c>
      <c r="F56" s="75">
        <f>F51/F55</f>
        <v>355.926050453433</v>
      </c>
      <c r="G56" s="75">
        <f t="shared" ref="G56:R56" si="32">G51/G55</f>
        <v>353.167632491102</v>
      </c>
      <c r="H56" s="75">
        <f t="shared" si="32"/>
        <v>674.202957725395</v>
      </c>
      <c r="I56" s="75">
        <f t="shared" si="32"/>
        <v>484.92648787637</v>
      </c>
      <c r="J56" s="75">
        <f t="shared" si="32"/>
        <v>449.141407086114</v>
      </c>
      <c r="K56" s="75">
        <f t="shared" si="32"/>
        <v>523.173410184958</v>
      </c>
      <c r="L56" s="75">
        <f t="shared" si="32"/>
        <v>699.664438674861</v>
      </c>
      <c r="M56" s="75">
        <f t="shared" si="32"/>
        <v>653.889345850352</v>
      </c>
      <c r="N56" s="75">
        <f t="shared" si="32"/>
        <v>682.805305037829</v>
      </c>
      <c r="O56" s="75">
        <f t="shared" si="32"/>
        <v>592.608984650441</v>
      </c>
      <c r="P56" s="75">
        <f t="shared" si="32"/>
        <v>478.32795875441</v>
      </c>
      <c r="Q56" s="75">
        <f t="shared" si="32"/>
        <v>556.31594028544</v>
      </c>
      <c r="R56" s="75">
        <f t="shared" si="32"/>
        <v>544.068238835086</v>
      </c>
    </row>
    <row r="57" ht="15" spans="1:18">
      <c r="A57" s="55">
        <v>55</v>
      </c>
      <c r="B57" s="87"/>
      <c r="C57" s="83"/>
      <c r="D57" s="76" t="s">
        <v>50</v>
      </c>
      <c r="E57" s="77" t="s">
        <v>42</v>
      </c>
      <c r="F57" s="78">
        <f>F54/F55</f>
        <v>0.0438537244211702</v>
      </c>
      <c r="G57" s="78">
        <f t="shared" ref="G57:R57" si="33">G54/G55</f>
        <v>0.0435305697498804</v>
      </c>
      <c r="H57" s="78">
        <f t="shared" si="33"/>
        <v>0.0829949706560062</v>
      </c>
      <c r="I57" s="78">
        <f t="shared" si="33"/>
        <v>0.059694686292631</v>
      </c>
      <c r="J57" s="78">
        <f t="shared" si="33"/>
        <v>0.0553237139067229</v>
      </c>
      <c r="K57" s="78">
        <f t="shared" si="33"/>
        <v>0.0644072449270725</v>
      </c>
      <c r="L57" s="78">
        <f t="shared" si="33"/>
        <v>0.0860866535599037</v>
      </c>
      <c r="M57" s="78">
        <f t="shared" si="33"/>
        <v>0.0804417698992711</v>
      </c>
      <c r="N57" s="78">
        <f t="shared" si="33"/>
        <v>0.084005592261475</v>
      </c>
      <c r="O57" s="78">
        <f t="shared" si="33"/>
        <v>0.0729163131246832</v>
      </c>
      <c r="P57" s="78">
        <f t="shared" si="33"/>
        <v>0.0588524583827725</v>
      </c>
      <c r="Q57" s="78">
        <f t="shared" si="33"/>
        <v>0.0684466469110253</v>
      </c>
      <c r="R57" s="78">
        <f t="shared" si="33"/>
        <v>0.0669626906882585</v>
      </c>
    </row>
    <row r="58" ht="15.9" customHeight="1" spans="1:18">
      <c r="A58" s="55">
        <v>56</v>
      </c>
      <c r="B58" s="66" t="s">
        <v>57</v>
      </c>
      <c r="C58" s="79" t="s">
        <v>58</v>
      </c>
      <c r="D58" s="67" t="s">
        <v>20</v>
      </c>
      <c r="E58" s="68" t="s">
        <v>21</v>
      </c>
      <c r="F58" s="70">
        <v>55606</v>
      </c>
      <c r="G58" s="70">
        <v>44230</v>
      </c>
      <c r="H58" s="70">
        <v>51649</v>
      </c>
      <c r="I58" s="70">
        <v>48648</v>
      </c>
      <c r="J58" s="70">
        <v>47127</v>
      </c>
      <c r="K58" s="70">
        <v>41859</v>
      </c>
      <c r="L58" s="70">
        <v>23840</v>
      </c>
      <c r="M58" s="70">
        <v>33890</v>
      </c>
      <c r="N58" s="70">
        <v>45256</v>
      </c>
      <c r="O58" s="70">
        <v>45198</v>
      </c>
      <c r="P58" s="70">
        <v>40910</v>
      </c>
      <c r="Q58" s="70">
        <v>41349</v>
      </c>
      <c r="R58" s="92">
        <f t="shared" ref="R58:R60" si="34">SUM(F58:Q58)</f>
        <v>519562</v>
      </c>
    </row>
    <row r="59" ht="15.9" customHeight="1" spans="1:18">
      <c r="A59" s="55">
        <v>57</v>
      </c>
      <c r="B59" s="66"/>
      <c r="C59" s="82"/>
      <c r="D59" s="67" t="s">
        <v>24</v>
      </c>
      <c r="E59" s="70" t="s">
        <v>25</v>
      </c>
      <c r="F59" s="70">
        <v>175697</v>
      </c>
      <c r="G59" s="70">
        <v>103999</v>
      </c>
      <c r="H59" s="70">
        <v>146424</v>
      </c>
      <c r="I59" s="70">
        <v>135229</v>
      </c>
      <c r="J59" s="70">
        <v>108991</v>
      </c>
      <c r="K59" s="70">
        <v>102509</v>
      </c>
      <c r="L59" s="70">
        <v>120369</v>
      </c>
      <c r="M59" s="70">
        <v>129563</v>
      </c>
      <c r="N59" s="70">
        <v>160635</v>
      </c>
      <c r="O59" s="70">
        <v>178315.79</v>
      </c>
      <c r="P59" s="70">
        <v>167841.21</v>
      </c>
      <c r="Q59" s="70">
        <v>176509</v>
      </c>
      <c r="R59" s="92">
        <f t="shared" si="34"/>
        <v>1706082</v>
      </c>
    </row>
    <row r="60" ht="15" spans="1:18">
      <c r="A60" s="55">
        <v>58</v>
      </c>
      <c r="B60" s="66"/>
      <c r="C60" s="81"/>
      <c r="D60" s="68" t="s">
        <v>59</v>
      </c>
      <c r="E60" s="70" t="s">
        <v>23</v>
      </c>
      <c r="F60" s="70">
        <v>1888.862</v>
      </c>
      <c r="G60" s="70">
        <v>1106.595</v>
      </c>
      <c r="H60" s="70">
        <v>1826.518</v>
      </c>
      <c r="I60" s="70">
        <v>1642.701</v>
      </c>
      <c r="J60" s="70">
        <v>1353.902</v>
      </c>
      <c r="K60" s="70">
        <v>1115.308</v>
      </c>
      <c r="L60" s="70">
        <v>1478.063</v>
      </c>
      <c r="M60" s="70">
        <v>1645.046</v>
      </c>
      <c r="N60" s="70">
        <v>1619.507</v>
      </c>
      <c r="O60" s="70">
        <v>1746.096</v>
      </c>
      <c r="P60" s="70">
        <v>1918.387</v>
      </c>
      <c r="Q60" s="70">
        <v>1928.959</v>
      </c>
      <c r="R60" s="92">
        <f t="shared" si="34"/>
        <v>19269.944</v>
      </c>
    </row>
    <row r="61" ht="15" spans="1:18">
      <c r="A61" s="55">
        <v>59</v>
      </c>
      <c r="B61" s="66"/>
      <c r="C61" s="81"/>
      <c r="D61" s="76" t="s">
        <v>60</v>
      </c>
      <c r="E61" s="77" t="s">
        <v>34</v>
      </c>
      <c r="F61" s="75">
        <f>F58/F60</f>
        <v>29.4388896594881</v>
      </c>
      <c r="G61" s="75">
        <f t="shared" ref="G61:R61" si="35">G58/G60</f>
        <v>39.9694558533158</v>
      </c>
      <c r="H61" s="75">
        <f t="shared" si="35"/>
        <v>28.2773014008074</v>
      </c>
      <c r="I61" s="75">
        <f t="shared" si="35"/>
        <v>29.6146407654223</v>
      </c>
      <c r="J61" s="75">
        <f t="shared" si="35"/>
        <v>34.8082800675381</v>
      </c>
      <c r="K61" s="75">
        <f t="shared" si="35"/>
        <v>37.5313366352613</v>
      </c>
      <c r="L61" s="75">
        <f t="shared" si="35"/>
        <v>16.1292177667664</v>
      </c>
      <c r="M61" s="75">
        <f t="shared" si="35"/>
        <v>20.6012476246865</v>
      </c>
      <c r="N61" s="75">
        <f t="shared" si="35"/>
        <v>27.9443065080917</v>
      </c>
      <c r="O61" s="75">
        <f t="shared" si="35"/>
        <v>25.8851746982984</v>
      </c>
      <c r="P61" s="75">
        <f t="shared" si="35"/>
        <v>21.3252070619745</v>
      </c>
      <c r="Q61" s="75">
        <f t="shared" si="35"/>
        <v>21.4359143973511</v>
      </c>
      <c r="R61" s="75">
        <f t="shared" si="35"/>
        <v>26.9622994233922</v>
      </c>
    </row>
    <row r="62" ht="15" spans="1:18">
      <c r="A62" s="55">
        <v>60</v>
      </c>
      <c r="B62" s="66"/>
      <c r="C62" s="87"/>
      <c r="D62" s="76" t="s">
        <v>61</v>
      </c>
      <c r="E62" s="75" t="s">
        <v>38</v>
      </c>
      <c r="F62" s="75">
        <f>F59/F60</f>
        <v>93.0173829533338</v>
      </c>
      <c r="G62" s="75">
        <f t="shared" ref="G62:R62" si="36">G59/G60</f>
        <v>93.9810861245532</v>
      </c>
      <c r="H62" s="75">
        <f t="shared" si="36"/>
        <v>80.1656485181093</v>
      </c>
      <c r="I62" s="75">
        <f t="shared" si="36"/>
        <v>82.3211284342068</v>
      </c>
      <c r="J62" s="75">
        <f t="shared" si="36"/>
        <v>80.5013952265378</v>
      </c>
      <c r="K62" s="75">
        <f t="shared" si="36"/>
        <v>91.9109340200196</v>
      </c>
      <c r="L62" s="75">
        <f t="shared" si="36"/>
        <v>81.4369888157677</v>
      </c>
      <c r="M62" s="75">
        <f t="shared" si="36"/>
        <v>78.7594997343539</v>
      </c>
      <c r="N62" s="75">
        <f t="shared" si="36"/>
        <v>99.1875922734511</v>
      </c>
      <c r="O62" s="75">
        <f t="shared" si="36"/>
        <v>102.122557980775</v>
      </c>
      <c r="P62" s="75">
        <f t="shared" si="36"/>
        <v>87.4907982591625</v>
      </c>
      <c r="Q62" s="75">
        <f t="shared" si="36"/>
        <v>91.5047961102335</v>
      </c>
      <c r="R62" s="75">
        <f t="shared" si="36"/>
        <v>88.535908563097</v>
      </c>
    </row>
    <row r="63" ht="14.25" customHeight="1" spans="1:18">
      <c r="A63" s="55">
        <v>61</v>
      </c>
      <c r="B63" s="66"/>
      <c r="C63" s="79" t="s">
        <v>62</v>
      </c>
      <c r="D63" s="67" t="s">
        <v>20</v>
      </c>
      <c r="E63" s="68" t="s">
        <v>21</v>
      </c>
      <c r="F63" s="70">
        <v>232596</v>
      </c>
      <c r="G63" s="70">
        <v>137747</v>
      </c>
      <c r="H63" s="70">
        <v>237689</v>
      </c>
      <c r="I63" s="70">
        <v>207676</v>
      </c>
      <c r="J63" s="70">
        <v>182675</v>
      </c>
      <c r="K63" s="70">
        <v>154798</v>
      </c>
      <c r="L63" s="70">
        <v>176980</v>
      </c>
      <c r="M63" s="70">
        <v>207194</v>
      </c>
      <c r="N63" s="70">
        <v>261338</v>
      </c>
      <c r="O63" s="70">
        <v>281762</v>
      </c>
      <c r="P63" s="70">
        <v>260680</v>
      </c>
      <c r="Q63" s="70">
        <v>295420</v>
      </c>
      <c r="R63" s="92">
        <f t="shared" ref="R63:R66" si="37">SUM(F63:Q63)</f>
        <v>2636555</v>
      </c>
    </row>
    <row r="64" ht="15" spans="1:18">
      <c r="A64" s="55">
        <v>62</v>
      </c>
      <c r="B64" s="66"/>
      <c r="C64" s="82"/>
      <c r="D64" s="67" t="s">
        <v>22</v>
      </c>
      <c r="E64" s="70" t="s">
        <v>23</v>
      </c>
      <c r="F64" s="70">
        <v>2131</v>
      </c>
      <c r="G64" s="70">
        <v>1868</v>
      </c>
      <c r="H64" s="70">
        <v>2624</v>
      </c>
      <c r="I64" s="70">
        <v>2877</v>
      </c>
      <c r="J64" s="70">
        <v>3115</v>
      </c>
      <c r="K64" s="70">
        <v>3929</v>
      </c>
      <c r="L64" s="70">
        <v>4681</v>
      </c>
      <c r="M64" s="70">
        <v>4787</v>
      </c>
      <c r="N64" s="70">
        <v>4332</v>
      </c>
      <c r="O64" s="70">
        <v>5552</v>
      </c>
      <c r="P64" s="70">
        <v>3117</v>
      </c>
      <c r="Q64" s="70">
        <v>3515</v>
      </c>
      <c r="R64" s="92">
        <f t="shared" si="37"/>
        <v>42528</v>
      </c>
    </row>
    <row r="65" customHeight="1" spans="1:18">
      <c r="A65" s="55">
        <v>63</v>
      </c>
      <c r="B65" s="66"/>
      <c r="C65" s="82"/>
      <c r="D65" s="67" t="s">
        <v>24</v>
      </c>
      <c r="E65" s="70" t="s">
        <v>25</v>
      </c>
      <c r="F65" s="70">
        <v>29974.4</v>
      </c>
      <c r="G65" s="70">
        <v>9989.6</v>
      </c>
      <c r="H65" s="70">
        <v>6106.4</v>
      </c>
      <c r="I65" s="70">
        <v>4618.8</v>
      </c>
      <c r="J65" s="70">
        <v>4902.4</v>
      </c>
      <c r="K65" s="70">
        <v>5011.6</v>
      </c>
      <c r="L65" s="70">
        <v>20319.2</v>
      </c>
      <c r="M65" s="70">
        <v>22433.6</v>
      </c>
      <c r="N65" s="70">
        <v>29751.2</v>
      </c>
      <c r="O65" s="70">
        <v>25914.484</v>
      </c>
      <c r="P65" s="70">
        <v>21324.1160000001</v>
      </c>
      <c r="Q65" s="70">
        <v>23614.8</v>
      </c>
      <c r="R65" s="92">
        <f t="shared" si="37"/>
        <v>203960.6</v>
      </c>
    </row>
    <row r="66" ht="15" spans="1:18">
      <c r="A66" s="55">
        <v>64</v>
      </c>
      <c r="B66" s="66"/>
      <c r="C66" s="82"/>
      <c r="D66" s="68" t="s">
        <v>59</v>
      </c>
      <c r="E66" s="70" t="s">
        <v>23</v>
      </c>
      <c r="F66" s="70">
        <v>1844.065605</v>
      </c>
      <c r="G66" s="70">
        <v>1080.566369</v>
      </c>
      <c r="H66" s="70">
        <v>1794.837618</v>
      </c>
      <c r="I66" s="70">
        <v>1602.999892</v>
      </c>
      <c r="J66" s="70">
        <v>1316.960678</v>
      </c>
      <c r="K66" s="70">
        <v>1088.463557</v>
      </c>
      <c r="L66" s="70">
        <v>1449.266045</v>
      </c>
      <c r="M66" s="70">
        <v>1616.733057</v>
      </c>
      <c r="N66" s="70">
        <v>1582.604113</v>
      </c>
      <c r="O66" s="70">
        <v>1712.338427</v>
      </c>
      <c r="P66" s="70">
        <v>1882.843725</v>
      </c>
      <c r="Q66" s="70">
        <v>1887.420438</v>
      </c>
      <c r="R66" s="92">
        <f t="shared" si="37"/>
        <v>18859.099524</v>
      </c>
    </row>
    <row r="67" ht="15" spans="1:18">
      <c r="A67" s="55">
        <v>65</v>
      </c>
      <c r="B67" s="66"/>
      <c r="C67" s="82"/>
      <c r="D67" s="76" t="s">
        <v>60</v>
      </c>
      <c r="E67" s="77" t="s">
        <v>34</v>
      </c>
      <c r="F67" s="75">
        <f>F63/F66</f>
        <v>126.132171962505</v>
      </c>
      <c r="G67" s="75">
        <f t="shared" ref="G67:R67" si="38">G63/G66</f>
        <v>127.476667747375</v>
      </c>
      <c r="H67" s="75">
        <f t="shared" si="38"/>
        <v>132.429250209754</v>
      </c>
      <c r="I67" s="75">
        <f t="shared" si="38"/>
        <v>129.554593881407</v>
      </c>
      <c r="J67" s="75">
        <f t="shared" si="38"/>
        <v>138.709532525617</v>
      </c>
      <c r="K67" s="75">
        <f t="shared" si="38"/>
        <v>142.216980076624</v>
      </c>
      <c r="L67" s="75">
        <f t="shared" si="38"/>
        <v>122.116985083991</v>
      </c>
      <c r="M67" s="75">
        <f t="shared" si="38"/>
        <v>128.155974236383</v>
      </c>
      <c r="N67" s="75">
        <f t="shared" si="38"/>
        <v>165.13163200657</v>
      </c>
      <c r="O67" s="75">
        <f t="shared" si="38"/>
        <v>164.548079723729</v>
      </c>
      <c r="P67" s="75">
        <f t="shared" si="38"/>
        <v>138.450152043288</v>
      </c>
      <c r="Q67" s="75">
        <f t="shared" si="38"/>
        <v>156.520504945385</v>
      </c>
      <c r="R67" s="75">
        <f t="shared" si="38"/>
        <v>139.802804298516</v>
      </c>
    </row>
    <row r="68" ht="15" spans="1:18">
      <c r="A68" s="55">
        <v>66</v>
      </c>
      <c r="B68" s="66"/>
      <c r="C68" s="82"/>
      <c r="D68" s="76" t="s">
        <v>63</v>
      </c>
      <c r="E68" s="77" t="s">
        <v>36</v>
      </c>
      <c r="F68" s="75">
        <f>F64/F66</f>
        <v>1.1555987998594</v>
      </c>
      <c r="G68" s="75">
        <f t="shared" ref="G68:R68" si="39">G64/G66</f>
        <v>1.72872306004556</v>
      </c>
      <c r="H68" s="75">
        <f t="shared" si="39"/>
        <v>1.46197069511165</v>
      </c>
      <c r="I68" s="75">
        <f t="shared" si="39"/>
        <v>1.79475994624708</v>
      </c>
      <c r="J68" s="75">
        <f t="shared" si="39"/>
        <v>2.36529461512138</v>
      </c>
      <c r="K68" s="75">
        <f t="shared" si="39"/>
        <v>3.60967528470041</v>
      </c>
      <c r="L68" s="75">
        <f t="shared" si="39"/>
        <v>3.22991076493481</v>
      </c>
      <c r="M68" s="75">
        <f t="shared" si="39"/>
        <v>2.96090933458287</v>
      </c>
      <c r="N68" s="75">
        <f t="shared" si="39"/>
        <v>2.73726067335198</v>
      </c>
      <c r="O68" s="75">
        <f t="shared" si="39"/>
        <v>3.24234970871211</v>
      </c>
      <c r="P68" s="75">
        <f t="shared" si="39"/>
        <v>1.65547461991303</v>
      </c>
      <c r="Q68" s="75">
        <f t="shared" si="39"/>
        <v>1.86233015666857</v>
      </c>
      <c r="R68" s="75">
        <f t="shared" si="39"/>
        <v>2.25503873850812</v>
      </c>
    </row>
    <row r="69" ht="15" spans="1:18">
      <c r="A69" s="55">
        <v>67</v>
      </c>
      <c r="B69" s="66"/>
      <c r="C69" s="83"/>
      <c r="D69" s="76" t="s">
        <v>61</v>
      </c>
      <c r="E69" s="75" t="s">
        <v>38</v>
      </c>
      <c r="F69" s="75">
        <f>F65/F66</f>
        <v>16.2545193179285</v>
      </c>
      <c r="G69" s="75">
        <f t="shared" ref="G69:R69" si="40">G65/G66</f>
        <v>9.24478152068048</v>
      </c>
      <c r="H69" s="75">
        <f t="shared" si="40"/>
        <v>3.40220192554489</v>
      </c>
      <c r="I69" s="75">
        <f t="shared" si="40"/>
        <v>2.88134766761419</v>
      </c>
      <c r="J69" s="75">
        <f t="shared" si="40"/>
        <v>3.72251053649151</v>
      </c>
      <c r="K69" s="75">
        <f t="shared" si="40"/>
        <v>4.60428828119231</v>
      </c>
      <c r="L69" s="75">
        <f t="shared" si="40"/>
        <v>14.0203381360529</v>
      </c>
      <c r="M69" s="75">
        <f t="shared" si="40"/>
        <v>13.8758837786293</v>
      </c>
      <c r="N69" s="75">
        <f t="shared" si="40"/>
        <v>18.798889599499</v>
      </c>
      <c r="O69" s="75">
        <f t="shared" si="40"/>
        <v>15.1339732796874</v>
      </c>
      <c r="P69" s="75">
        <f t="shared" si="40"/>
        <v>11.3254837440107</v>
      </c>
      <c r="Q69" s="75">
        <f t="shared" si="40"/>
        <v>12.5116797108668</v>
      </c>
      <c r="R69" s="75">
        <f t="shared" si="40"/>
        <v>10.8149702344187</v>
      </c>
    </row>
    <row r="70" ht="15.9" customHeight="1" spans="1:18">
      <c r="A70" s="55">
        <v>68</v>
      </c>
      <c r="B70" s="66"/>
      <c r="C70" s="99" t="s">
        <v>64</v>
      </c>
      <c r="D70" s="67" t="s">
        <v>20</v>
      </c>
      <c r="E70" s="68" t="s">
        <v>21</v>
      </c>
      <c r="F70" s="70">
        <v>247236</v>
      </c>
      <c r="G70" s="70">
        <v>211041</v>
      </c>
      <c r="H70" s="70">
        <v>254249</v>
      </c>
      <c r="I70" s="70">
        <v>242078</v>
      </c>
      <c r="J70" s="70">
        <v>243293</v>
      </c>
      <c r="K70" s="70">
        <v>230770</v>
      </c>
      <c r="L70" s="70">
        <v>479758</v>
      </c>
      <c r="M70" s="70">
        <v>468354</v>
      </c>
      <c r="N70" s="70">
        <v>568567</v>
      </c>
      <c r="O70" s="70">
        <v>544064</v>
      </c>
      <c r="P70" s="70">
        <v>480960</v>
      </c>
      <c r="Q70" s="70">
        <v>541904</v>
      </c>
      <c r="R70" s="92">
        <f t="shared" ref="R70:R73" si="41">SUM(F70:Q70)</f>
        <v>4512274</v>
      </c>
    </row>
    <row r="71" ht="15" spans="1:18">
      <c r="A71" s="55">
        <v>69</v>
      </c>
      <c r="B71" s="66"/>
      <c r="C71" s="81"/>
      <c r="D71" s="100" t="s">
        <v>65</v>
      </c>
      <c r="E71" s="70" t="s">
        <v>25</v>
      </c>
      <c r="F71" s="70">
        <f>F6</f>
        <v>6536466</v>
      </c>
      <c r="G71" s="70">
        <f t="shared" ref="G71:Q71" si="42">G6</f>
        <v>2914676</v>
      </c>
      <c r="H71" s="70">
        <f t="shared" si="42"/>
        <v>3767</v>
      </c>
      <c r="I71" s="70">
        <f t="shared" si="42"/>
        <v>4488158</v>
      </c>
      <c r="J71" s="70">
        <f t="shared" si="42"/>
        <v>6659157</v>
      </c>
      <c r="K71" s="70">
        <f t="shared" si="42"/>
        <v>8235326</v>
      </c>
      <c r="L71" s="70">
        <f t="shared" si="42"/>
        <v>11821641</v>
      </c>
      <c r="M71" s="70">
        <f t="shared" si="42"/>
        <v>14964732</v>
      </c>
      <c r="N71" s="70">
        <f t="shared" si="42"/>
        <v>20561539</v>
      </c>
      <c r="O71" s="70">
        <f t="shared" si="42"/>
        <v>24283139</v>
      </c>
      <c r="P71" s="70">
        <f t="shared" si="42"/>
        <v>3198000</v>
      </c>
      <c r="Q71" s="70">
        <f t="shared" si="42"/>
        <v>3920000</v>
      </c>
      <c r="R71" s="92">
        <f t="shared" si="41"/>
        <v>107586601</v>
      </c>
    </row>
    <row r="72" ht="15" spans="1:18">
      <c r="A72" s="55">
        <v>70</v>
      </c>
      <c r="B72" s="66"/>
      <c r="C72" s="87"/>
      <c r="D72" s="77" t="s">
        <v>66</v>
      </c>
      <c r="E72" s="101" t="s">
        <v>67</v>
      </c>
      <c r="F72" s="102">
        <f>F70/F71</f>
        <v>0.0378241086238343</v>
      </c>
      <c r="G72" s="102">
        <f t="shared" ref="G72:R72" si="43">G70/G71</f>
        <v>0.0724063326421187</v>
      </c>
      <c r="H72" s="102">
        <f t="shared" si="43"/>
        <v>67.4937616140165</v>
      </c>
      <c r="I72" s="102">
        <f t="shared" si="43"/>
        <v>0.0539370494532501</v>
      </c>
      <c r="J72" s="102">
        <f t="shared" si="43"/>
        <v>0.0365351049689923</v>
      </c>
      <c r="K72" s="102">
        <f t="shared" si="43"/>
        <v>0.0280219629435435</v>
      </c>
      <c r="L72" s="102">
        <f t="shared" si="43"/>
        <v>0.0405830290397078</v>
      </c>
      <c r="M72" s="102">
        <f t="shared" si="43"/>
        <v>0.0312971859435906</v>
      </c>
      <c r="N72" s="102">
        <f t="shared" si="43"/>
        <v>0.027651967102268</v>
      </c>
      <c r="O72" s="102">
        <f t="shared" si="43"/>
        <v>0.0224050111478586</v>
      </c>
      <c r="P72" s="102">
        <f t="shared" si="43"/>
        <v>0.150393996247655</v>
      </c>
      <c r="Q72" s="102">
        <f t="shared" si="43"/>
        <v>0.138240816326531</v>
      </c>
      <c r="R72" s="102">
        <f t="shared" si="43"/>
        <v>0.0419408546980678</v>
      </c>
    </row>
    <row r="73" ht="15" spans="1:18">
      <c r="A73" s="55">
        <v>71</v>
      </c>
      <c r="B73" s="66"/>
      <c r="C73" s="79" t="s">
        <v>68</v>
      </c>
      <c r="D73" s="67" t="s">
        <v>20</v>
      </c>
      <c r="E73" s="68" t="s">
        <v>21</v>
      </c>
      <c r="F73" s="70">
        <v>115920</v>
      </c>
      <c r="G73" s="70">
        <v>72900.7999999999</v>
      </c>
      <c r="H73" s="70">
        <v>121130.8</v>
      </c>
      <c r="I73" s="70">
        <v>121833.6</v>
      </c>
      <c r="J73" s="70">
        <v>169410</v>
      </c>
      <c r="K73" s="70">
        <v>170467</v>
      </c>
      <c r="L73" s="70">
        <v>239842</v>
      </c>
      <c r="M73" s="70">
        <v>243954</v>
      </c>
      <c r="N73" s="70">
        <v>268565</v>
      </c>
      <c r="O73" s="70">
        <v>224797</v>
      </c>
      <c r="P73" s="70">
        <v>157646</v>
      </c>
      <c r="Q73" s="70">
        <v>161279</v>
      </c>
      <c r="R73" s="92">
        <f t="shared" si="41"/>
        <v>2067745.2</v>
      </c>
    </row>
    <row r="74" ht="15" spans="1:18">
      <c r="A74" s="55">
        <v>72</v>
      </c>
      <c r="B74" s="66"/>
      <c r="C74" s="81"/>
      <c r="D74" s="68" t="s">
        <v>59</v>
      </c>
      <c r="E74" s="70" t="s">
        <v>23</v>
      </c>
      <c r="F74" s="70">
        <v>1098.281154</v>
      </c>
      <c r="G74" s="70">
        <v>908.621115</v>
      </c>
      <c r="H74" s="70">
        <v>1080.78225</v>
      </c>
      <c r="I74" s="70">
        <v>1035.83613</v>
      </c>
      <c r="J74" s="70">
        <v>873.050505</v>
      </c>
      <c r="K74" s="70">
        <v>851.317405</v>
      </c>
      <c r="L74" s="70">
        <v>922.347205</v>
      </c>
      <c r="M74" s="70">
        <v>1108.195985</v>
      </c>
      <c r="N74" s="70">
        <v>1209.527745</v>
      </c>
      <c r="O74" s="70">
        <v>1219.81893</v>
      </c>
      <c r="P74" s="70">
        <v>1450.13398</v>
      </c>
      <c r="Q74" s="70">
        <v>1744.9553</v>
      </c>
      <c r="R74" s="97">
        <f t="shared" ref="R74" si="44">R10</f>
        <v>13502.867704</v>
      </c>
    </row>
    <row r="75" ht="15" spans="1:18">
      <c r="A75" s="55">
        <v>73</v>
      </c>
      <c r="B75" s="66"/>
      <c r="C75" s="87"/>
      <c r="D75" s="76" t="s">
        <v>60</v>
      </c>
      <c r="E75" s="77" t="s">
        <v>34</v>
      </c>
      <c r="F75" s="75">
        <f>F73/F74</f>
        <v>105.546744180953</v>
      </c>
      <c r="G75" s="75">
        <f t="shared" ref="G75:R75" si="45">G73/G74</f>
        <v>80.2323419481616</v>
      </c>
      <c r="H75" s="75">
        <f t="shared" si="45"/>
        <v>112.076970176</v>
      </c>
      <c r="I75" s="75">
        <f t="shared" si="45"/>
        <v>117.618604402223</v>
      </c>
      <c r="J75" s="75">
        <f t="shared" si="45"/>
        <v>194.043756953099</v>
      </c>
      <c r="K75" s="75">
        <f t="shared" si="45"/>
        <v>200.239063595792</v>
      </c>
      <c r="L75" s="75">
        <f t="shared" si="45"/>
        <v>260.034397784075</v>
      </c>
      <c r="M75" s="75">
        <f t="shared" si="45"/>
        <v>220.136152180699</v>
      </c>
      <c r="N75" s="75">
        <f t="shared" si="45"/>
        <v>222.041206669467</v>
      </c>
      <c r="O75" s="75">
        <f t="shared" si="45"/>
        <v>184.287187607426</v>
      </c>
      <c r="P75" s="75">
        <f t="shared" si="45"/>
        <v>108.711334383048</v>
      </c>
      <c r="Q75" s="75">
        <f t="shared" si="45"/>
        <v>92.425863287157</v>
      </c>
      <c r="R75" s="75">
        <f t="shared" si="45"/>
        <v>153.133782047458</v>
      </c>
    </row>
    <row r="76" ht="15" spans="1:18">
      <c r="A76" s="55">
        <v>74</v>
      </c>
      <c r="B76" s="66"/>
      <c r="C76" s="80" t="s">
        <v>69</v>
      </c>
      <c r="D76" s="67" t="s">
        <v>20</v>
      </c>
      <c r="E76" s="68" t="s">
        <v>21</v>
      </c>
      <c r="F76" s="70">
        <v>1153</v>
      </c>
      <c r="G76" s="70">
        <v>2225</v>
      </c>
      <c r="H76" s="70">
        <v>5485</v>
      </c>
      <c r="I76" s="70">
        <v>6878</v>
      </c>
      <c r="J76" s="70">
        <v>8367</v>
      </c>
      <c r="K76" s="70">
        <v>8422</v>
      </c>
      <c r="L76" s="70">
        <v>9079</v>
      </c>
      <c r="M76" s="70">
        <v>10596</v>
      </c>
      <c r="N76" s="70">
        <v>11403</v>
      </c>
      <c r="O76" s="70">
        <v>10865</v>
      </c>
      <c r="P76" s="70">
        <v>8342</v>
      </c>
      <c r="Q76" s="70">
        <v>9514</v>
      </c>
      <c r="R76" s="92">
        <f t="shared" ref="R76" si="46">SUM(F76:Q76)</f>
        <v>92329</v>
      </c>
    </row>
    <row r="77" ht="15" spans="1:18">
      <c r="A77" s="55">
        <v>75</v>
      </c>
      <c r="B77" s="66"/>
      <c r="C77" s="80"/>
      <c r="D77" s="68" t="s">
        <v>59</v>
      </c>
      <c r="E77" s="70" t="s">
        <v>23</v>
      </c>
      <c r="F77" s="110">
        <f>F74</f>
        <v>1098.281154</v>
      </c>
      <c r="G77" s="110">
        <f t="shared" ref="G77:R77" si="47">G74</f>
        <v>908.621115</v>
      </c>
      <c r="H77" s="110">
        <f t="shared" si="47"/>
        <v>1080.78225</v>
      </c>
      <c r="I77" s="110">
        <f t="shared" si="47"/>
        <v>1035.83613</v>
      </c>
      <c r="J77" s="110">
        <f t="shared" si="47"/>
        <v>873.050505</v>
      </c>
      <c r="K77" s="110">
        <f t="shared" si="47"/>
        <v>851.317405</v>
      </c>
      <c r="L77" s="110">
        <f t="shared" si="47"/>
        <v>922.347205</v>
      </c>
      <c r="M77" s="110">
        <f t="shared" si="47"/>
        <v>1108.195985</v>
      </c>
      <c r="N77" s="110">
        <f t="shared" si="47"/>
        <v>1209.527745</v>
      </c>
      <c r="O77" s="110">
        <f t="shared" si="47"/>
        <v>1219.81893</v>
      </c>
      <c r="P77" s="110">
        <f t="shared" si="47"/>
        <v>1450.13398</v>
      </c>
      <c r="Q77" s="110">
        <f t="shared" si="47"/>
        <v>1744.9553</v>
      </c>
      <c r="R77" s="112">
        <f t="shared" si="47"/>
        <v>13502.867704</v>
      </c>
    </row>
    <row r="78" ht="15" spans="1:18">
      <c r="A78" s="55">
        <v>76</v>
      </c>
      <c r="B78" s="66"/>
      <c r="C78" s="80"/>
      <c r="D78" s="76" t="s">
        <v>60</v>
      </c>
      <c r="E78" s="77" t="s">
        <v>34</v>
      </c>
      <c r="F78" s="56">
        <f>F76/F77</f>
        <v>1.04982225707936</v>
      </c>
      <c r="G78" s="56">
        <f t="shared" ref="G78:R78" si="48">G76/G77</f>
        <v>2.44876545709594</v>
      </c>
      <c r="H78" s="56">
        <f t="shared" si="48"/>
        <v>5.07502783284977</v>
      </c>
      <c r="I78" s="56">
        <f t="shared" si="48"/>
        <v>6.64004643282717</v>
      </c>
      <c r="J78" s="56">
        <f t="shared" si="48"/>
        <v>9.5836380049972</v>
      </c>
      <c r="K78" s="56">
        <f t="shared" si="48"/>
        <v>9.89290240107331</v>
      </c>
      <c r="L78" s="56">
        <f t="shared" si="48"/>
        <v>9.84336478799217</v>
      </c>
      <c r="M78" s="56">
        <f t="shared" si="48"/>
        <v>9.56148564281254</v>
      </c>
      <c r="N78" s="56">
        <f t="shared" si="48"/>
        <v>9.42764649024235</v>
      </c>
      <c r="O78" s="56">
        <f t="shared" si="48"/>
        <v>8.90705967319264</v>
      </c>
      <c r="P78" s="56">
        <f t="shared" si="48"/>
        <v>5.75257191063132</v>
      </c>
      <c r="Q78" s="56">
        <f t="shared" si="48"/>
        <v>5.45228866321103</v>
      </c>
      <c r="R78" s="56">
        <f t="shared" si="48"/>
        <v>6.83773269678478</v>
      </c>
    </row>
    <row r="79" customHeight="1" spans="1:18">
      <c r="A79" s="55">
        <v>77</v>
      </c>
      <c r="B79" s="66"/>
      <c r="C79" s="80" t="s">
        <v>70</v>
      </c>
      <c r="D79" s="67" t="s">
        <v>20</v>
      </c>
      <c r="E79" s="68" t="s">
        <v>21</v>
      </c>
      <c r="F79" s="110">
        <v>3852.80000000001</v>
      </c>
      <c r="G79" s="110">
        <v>2332.79999999999</v>
      </c>
      <c r="H79" s="110">
        <v>4317.6</v>
      </c>
      <c r="I79" s="110">
        <v>2269.60000000001</v>
      </c>
      <c r="J79" s="110">
        <v>109488</v>
      </c>
      <c r="K79" s="110">
        <v>2852.80000000001</v>
      </c>
      <c r="L79" s="110">
        <v>1720</v>
      </c>
      <c r="M79" s="110">
        <v>1668.79999999999</v>
      </c>
      <c r="N79" s="110">
        <v>1502.40000000002</v>
      </c>
      <c r="O79" s="110">
        <v>2253.59999999999</v>
      </c>
      <c r="P79" s="110">
        <v>1442.4</v>
      </c>
      <c r="Q79" s="110">
        <v>1842.4</v>
      </c>
      <c r="R79" s="92">
        <f t="shared" ref="R79:R80" si="49">SUM(F79:Q79)</f>
        <v>135543.2</v>
      </c>
    </row>
    <row r="80" ht="15" spans="1:18">
      <c r="A80" s="55">
        <v>78</v>
      </c>
      <c r="B80" s="66"/>
      <c r="C80" s="80"/>
      <c r="D80" s="67" t="s">
        <v>24</v>
      </c>
      <c r="E80" s="70" t="s">
        <v>25</v>
      </c>
      <c r="F80" s="110">
        <v>29974.4</v>
      </c>
      <c r="G80" s="110">
        <v>9989.6</v>
      </c>
      <c r="H80" s="110">
        <v>6106.4</v>
      </c>
      <c r="I80" s="110">
        <v>4618.8</v>
      </c>
      <c r="J80" s="110">
        <v>4902.4</v>
      </c>
      <c r="K80" s="110">
        <v>5011.6</v>
      </c>
      <c r="L80" s="110">
        <v>20319.2</v>
      </c>
      <c r="M80" s="110">
        <v>22433.6</v>
      </c>
      <c r="N80" s="110">
        <v>29751.2</v>
      </c>
      <c r="O80" s="110">
        <v>25914.484</v>
      </c>
      <c r="P80" s="110">
        <v>21324.1160000001</v>
      </c>
      <c r="Q80" s="110">
        <v>23614.8</v>
      </c>
      <c r="R80" s="92">
        <f t="shared" si="49"/>
        <v>203960.6</v>
      </c>
    </row>
    <row r="81" ht="15" spans="1:18">
      <c r="A81" s="55">
        <v>79</v>
      </c>
      <c r="B81" s="66"/>
      <c r="C81" s="80"/>
      <c r="D81" s="68" t="s">
        <v>59</v>
      </c>
      <c r="E81" s="70" t="s">
        <v>23</v>
      </c>
      <c r="F81" s="110">
        <f>F77</f>
        <v>1098.281154</v>
      </c>
      <c r="G81" s="110">
        <f t="shared" ref="G81:R81" si="50">G77</f>
        <v>908.621115</v>
      </c>
      <c r="H81" s="110">
        <f t="shared" si="50"/>
        <v>1080.78225</v>
      </c>
      <c r="I81" s="110">
        <f t="shared" si="50"/>
        <v>1035.83613</v>
      </c>
      <c r="J81" s="110">
        <f t="shared" si="50"/>
        <v>873.050505</v>
      </c>
      <c r="K81" s="110">
        <f t="shared" si="50"/>
        <v>851.317405</v>
      </c>
      <c r="L81" s="110">
        <f t="shared" si="50"/>
        <v>922.347205</v>
      </c>
      <c r="M81" s="110">
        <f t="shared" si="50"/>
        <v>1108.195985</v>
      </c>
      <c r="N81" s="110">
        <f t="shared" si="50"/>
        <v>1209.527745</v>
      </c>
      <c r="O81" s="110">
        <f t="shared" si="50"/>
        <v>1219.81893</v>
      </c>
      <c r="P81" s="110">
        <f t="shared" si="50"/>
        <v>1450.13398</v>
      </c>
      <c r="Q81" s="110">
        <f t="shared" si="50"/>
        <v>1744.9553</v>
      </c>
      <c r="R81" s="112">
        <f t="shared" si="50"/>
        <v>13502.867704</v>
      </c>
    </row>
    <row r="82" ht="15" spans="1:18">
      <c r="A82" s="55">
        <v>80</v>
      </c>
      <c r="B82" s="66"/>
      <c r="C82" s="80"/>
      <c r="D82" s="76" t="s">
        <v>60</v>
      </c>
      <c r="E82" s="77" t="s">
        <v>34</v>
      </c>
      <c r="F82" s="56">
        <f>F79/F81</f>
        <v>3.50802705297082</v>
      </c>
      <c r="G82" s="56">
        <f t="shared" ref="G82:R82" si="51">G79/G81</f>
        <v>2.5674067677813</v>
      </c>
      <c r="H82" s="56">
        <f t="shared" si="51"/>
        <v>3.9948842609138</v>
      </c>
      <c r="I82" s="56">
        <f t="shared" si="51"/>
        <v>2.19108016631937</v>
      </c>
      <c r="J82" s="56">
        <f t="shared" si="51"/>
        <v>125.408552395259</v>
      </c>
      <c r="K82" s="56">
        <f t="shared" si="51"/>
        <v>3.35104155423677</v>
      </c>
      <c r="L82" s="56">
        <f t="shared" si="51"/>
        <v>1.86480751573373</v>
      </c>
      <c r="M82" s="56">
        <f t="shared" si="51"/>
        <v>1.50587082302052</v>
      </c>
      <c r="N82" s="56">
        <f t="shared" si="51"/>
        <v>1.2421376906902</v>
      </c>
      <c r="O82" s="56">
        <f t="shared" si="51"/>
        <v>1.84748731518701</v>
      </c>
      <c r="P82" s="56">
        <f t="shared" si="51"/>
        <v>0.994666713485329</v>
      </c>
      <c r="Q82" s="56">
        <f t="shared" si="51"/>
        <v>1.05584366545091</v>
      </c>
      <c r="R82" s="56">
        <f t="shared" si="51"/>
        <v>10.0381047175518</v>
      </c>
    </row>
    <row r="83" ht="15" spans="1:18">
      <c r="A83" s="55">
        <v>81</v>
      </c>
      <c r="B83" s="66"/>
      <c r="C83" s="80"/>
      <c r="D83" s="76" t="s">
        <v>61</v>
      </c>
      <c r="E83" s="75" t="s">
        <v>38</v>
      </c>
      <c r="F83" s="56">
        <f>F80/F81</f>
        <v>27.2921008348651</v>
      </c>
      <c r="G83" s="56">
        <f t="shared" ref="G83:R83" si="52">G80/G81</f>
        <v>10.9942415326767</v>
      </c>
      <c r="H83" s="56">
        <f t="shared" si="52"/>
        <v>5.64998176089587</v>
      </c>
      <c r="I83" s="56">
        <f t="shared" si="52"/>
        <v>4.45900646466155</v>
      </c>
      <c r="J83" s="56">
        <f t="shared" si="52"/>
        <v>5.61525361009899</v>
      </c>
      <c r="K83" s="56">
        <f t="shared" si="52"/>
        <v>5.88687600014474</v>
      </c>
      <c r="L83" s="56">
        <f t="shared" si="52"/>
        <v>22.0298819033121</v>
      </c>
      <c r="M83" s="56">
        <f t="shared" si="52"/>
        <v>20.2433507282559</v>
      </c>
      <c r="N83" s="56">
        <f t="shared" si="52"/>
        <v>24.597368785451</v>
      </c>
      <c r="O83" s="56">
        <f t="shared" si="52"/>
        <v>21.2445333997235</v>
      </c>
      <c r="P83" s="56">
        <f t="shared" si="52"/>
        <v>14.7049281611897</v>
      </c>
      <c r="Q83" s="56">
        <f t="shared" si="52"/>
        <v>13.5331833428627</v>
      </c>
      <c r="R83" s="56">
        <f t="shared" si="52"/>
        <v>15.1049839538589</v>
      </c>
    </row>
    <row r="84" ht="15" spans="4:5">
      <c r="D84" s="104"/>
      <c r="E84" s="104"/>
    </row>
    <row r="89" spans="2:3">
      <c r="B89" s="60"/>
      <c r="C89" s="60"/>
    </row>
  </sheetData>
  <mergeCells count="18">
    <mergeCell ref="A1:R1"/>
    <mergeCell ref="B2:C2"/>
    <mergeCell ref="B16:B57"/>
    <mergeCell ref="B58:B83"/>
    <mergeCell ref="C16:C25"/>
    <mergeCell ref="C26:C30"/>
    <mergeCell ref="C31:C37"/>
    <mergeCell ref="C38:C40"/>
    <mergeCell ref="C41:C43"/>
    <mergeCell ref="C44:C50"/>
    <mergeCell ref="C51:C57"/>
    <mergeCell ref="C58:C62"/>
    <mergeCell ref="C63:C69"/>
    <mergeCell ref="C70:C72"/>
    <mergeCell ref="C73:C75"/>
    <mergeCell ref="C76:C78"/>
    <mergeCell ref="C79:C83"/>
    <mergeCell ref="B3:C15"/>
  </mergeCells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9"/>
  <sheetViews>
    <sheetView zoomScale="70" zoomScaleNormal="70" workbookViewId="0">
      <pane xSplit="5" ySplit="2" topLeftCell="F3" activePane="bottomRight" state="frozen"/>
      <selection/>
      <selection pane="topRight"/>
      <selection pane="bottomLeft"/>
      <selection pane="bottomRight" activeCell="F36" sqref="F36:Q36"/>
    </sheetView>
  </sheetViews>
  <sheetFormatPr defaultColWidth="8.66666666666667" defaultRowHeight="13.5"/>
  <cols>
    <col min="1" max="1" width="5.10833333333333" style="60" customWidth="1"/>
    <col min="2" max="2" width="4.10833333333333" style="61" customWidth="1"/>
    <col min="3" max="3" width="7.33333333333333" style="61" customWidth="1"/>
    <col min="4" max="4" width="20.3333333333333" style="60" customWidth="1"/>
    <col min="5" max="5" width="12.8833333333333" style="60" customWidth="1"/>
    <col min="6" max="6" width="11.3333333333333" style="62" customWidth="1"/>
    <col min="7" max="7" width="11.8833333333333" style="62" customWidth="1"/>
    <col min="8" max="8" width="13.4416666666667" style="62" customWidth="1"/>
    <col min="9" max="9" width="12" style="62" customWidth="1"/>
    <col min="10" max="10" width="11.6666666666667" style="62" customWidth="1"/>
    <col min="11" max="11" width="11.3333333333333" style="62" customWidth="1"/>
    <col min="12" max="12" width="12.4416666666667" style="62" customWidth="1"/>
    <col min="13" max="13" width="11.6666666666667" style="62" customWidth="1"/>
    <col min="14" max="14" width="11.7666666666667" style="62" customWidth="1"/>
    <col min="15" max="15" width="12.1083333333333" style="62" customWidth="1"/>
    <col min="16" max="16" width="11" style="62" customWidth="1"/>
    <col min="17" max="17" width="11.7666666666667" style="62" customWidth="1"/>
    <col min="18" max="18" width="12.8833333333333" style="62" customWidth="1"/>
    <col min="19" max="19" width="12.6666666666667" style="60" customWidth="1"/>
    <col min="20" max="20" width="14.3333333333333" style="60" customWidth="1"/>
    <col min="21" max="21" width="8.66666666666667" style="60"/>
    <col min="22" max="22" width="10.8833333333333" style="60" customWidth="1"/>
    <col min="23" max="256" width="8.66666666666667" style="60"/>
    <col min="257" max="257" width="5.10833333333333" style="60" customWidth="1"/>
    <col min="258" max="258" width="4.10833333333333" style="60" customWidth="1"/>
    <col min="259" max="259" width="7.33333333333333" style="60" customWidth="1"/>
    <col min="260" max="260" width="20.3333333333333" style="60" customWidth="1"/>
    <col min="261" max="261" width="13.2166666666667" style="60" customWidth="1"/>
    <col min="262" max="272" width="9.66666666666667" style="60" customWidth="1"/>
    <col min="273" max="273" width="11.7666666666667" style="60" customWidth="1"/>
    <col min="274" max="274" width="11.3333333333333" style="60" customWidth="1"/>
    <col min="275" max="275" width="10.7666666666667" style="60" customWidth="1"/>
    <col min="276" max="276" width="8.76666666666667" style="60" customWidth="1"/>
    <col min="277" max="512" width="8.66666666666667" style="60"/>
    <col min="513" max="513" width="5.10833333333333" style="60" customWidth="1"/>
    <col min="514" max="514" width="4.10833333333333" style="60" customWidth="1"/>
    <col min="515" max="515" width="7.33333333333333" style="60" customWidth="1"/>
    <col min="516" max="516" width="20.3333333333333" style="60" customWidth="1"/>
    <col min="517" max="517" width="13.2166666666667" style="60" customWidth="1"/>
    <col min="518" max="528" width="9.66666666666667" style="60" customWidth="1"/>
    <col min="529" max="529" width="11.7666666666667" style="60" customWidth="1"/>
    <col min="530" max="530" width="11.3333333333333" style="60" customWidth="1"/>
    <col min="531" max="531" width="10.7666666666667" style="60" customWidth="1"/>
    <col min="532" max="532" width="8.76666666666667" style="60" customWidth="1"/>
    <col min="533" max="768" width="8.66666666666667" style="60"/>
    <col min="769" max="769" width="5.10833333333333" style="60" customWidth="1"/>
    <col min="770" max="770" width="4.10833333333333" style="60" customWidth="1"/>
    <col min="771" max="771" width="7.33333333333333" style="60" customWidth="1"/>
    <col min="772" max="772" width="20.3333333333333" style="60" customWidth="1"/>
    <col min="773" max="773" width="13.2166666666667" style="60" customWidth="1"/>
    <col min="774" max="784" width="9.66666666666667" style="60" customWidth="1"/>
    <col min="785" max="785" width="11.7666666666667" style="60" customWidth="1"/>
    <col min="786" max="786" width="11.3333333333333" style="60" customWidth="1"/>
    <col min="787" max="787" width="10.7666666666667" style="60" customWidth="1"/>
    <col min="788" max="788" width="8.76666666666667" style="60" customWidth="1"/>
    <col min="789" max="1024" width="8.66666666666667" style="60"/>
    <col min="1025" max="1025" width="5.10833333333333" style="60" customWidth="1"/>
    <col min="1026" max="1026" width="4.10833333333333" style="60" customWidth="1"/>
    <col min="1027" max="1027" width="7.33333333333333" style="60" customWidth="1"/>
    <col min="1028" max="1028" width="20.3333333333333" style="60" customWidth="1"/>
    <col min="1029" max="1029" width="13.2166666666667" style="60" customWidth="1"/>
    <col min="1030" max="1040" width="9.66666666666667" style="60" customWidth="1"/>
    <col min="1041" max="1041" width="11.7666666666667" style="60" customWidth="1"/>
    <col min="1042" max="1042" width="11.3333333333333" style="60" customWidth="1"/>
    <col min="1043" max="1043" width="10.7666666666667" style="60" customWidth="1"/>
    <col min="1044" max="1044" width="8.76666666666667" style="60" customWidth="1"/>
    <col min="1045" max="1280" width="8.66666666666667" style="60"/>
    <col min="1281" max="1281" width="5.10833333333333" style="60" customWidth="1"/>
    <col min="1282" max="1282" width="4.10833333333333" style="60" customWidth="1"/>
    <col min="1283" max="1283" width="7.33333333333333" style="60" customWidth="1"/>
    <col min="1284" max="1284" width="20.3333333333333" style="60" customWidth="1"/>
    <col min="1285" max="1285" width="13.2166666666667" style="60" customWidth="1"/>
    <col min="1286" max="1296" width="9.66666666666667" style="60" customWidth="1"/>
    <col min="1297" max="1297" width="11.7666666666667" style="60" customWidth="1"/>
    <col min="1298" max="1298" width="11.3333333333333" style="60" customWidth="1"/>
    <col min="1299" max="1299" width="10.7666666666667" style="60" customWidth="1"/>
    <col min="1300" max="1300" width="8.76666666666667" style="60" customWidth="1"/>
    <col min="1301" max="1536" width="8.66666666666667" style="60"/>
    <col min="1537" max="1537" width="5.10833333333333" style="60" customWidth="1"/>
    <col min="1538" max="1538" width="4.10833333333333" style="60" customWidth="1"/>
    <col min="1539" max="1539" width="7.33333333333333" style="60" customWidth="1"/>
    <col min="1540" max="1540" width="20.3333333333333" style="60" customWidth="1"/>
    <col min="1541" max="1541" width="13.2166666666667" style="60" customWidth="1"/>
    <col min="1542" max="1552" width="9.66666666666667" style="60" customWidth="1"/>
    <col min="1553" max="1553" width="11.7666666666667" style="60" customWidth="1"/>
    <col min="1554" max="1554" width="11.3333333333333" style="60" customWidth="1"/>
    <col min="1555" max="1555" width="10.7666666666667" style="60" customWidth="1"/>
    <col min="1556" max="1556" width="8.76666666666667" style="60" customWidth="1"/>
    <col min="1557" max="1792" width="8.66666666666667" style="60"/>
    <col min="1793" max="1793" width="5.10833333333333" style="60" customWidth="1"/>
    <col min="1794" max="1794" width="4.10833333333333" style="60" customWidth="1"/>
    <col min="1795" max="1795" width="7.33333333333333" style="60" customWidth="1"/>
    <col min="1796" max="1796" width="20.3333333333333" style="60" customWidth="1"/>
    <col min="1797" max="1797" width="13.2166666666667" style="60" customWidth="1"/>
    <col min="1798" max="1808" width="9.66666666666667" style="60" customWidth="1"/>
    <col min="1809" max="1809" width="11.7666666666667" style="60" customWidth="1"/>
    <col min="1810" max="1810" width="11.3333333333333" style="60" customWidth="1"/>
    <col min="1811" max="1811" width="10.7666666666667" style="60" customWidth="1"/>
    <col min="1812" max="1812" width="8.76666666666667" style="60" customWidth="1"/>
    <col min="1813" max="2048" width="8.66666666666667" style="60"/>
    <col min="2049" max="2049" width="5.10833333333333" style="60" customWidth="1"/>
    <col min="2050" max="2050" width="4.10833333333333" style="60" customWidth="1"/>
    <col min="2051" max="2051" width="7.33333333333333" style="60" customWidth="1"/>
    <col min="2052" max="2052" width="20.3333333333333" style="60" customWidth="1"/>
    <col min="2053" max="2053" width="13.2166666666667" style="60" customWidth="1"/>
    <col min="2054" max="2064" width="9.66666666666667" style="60" customWidth="1"/>
    <col min="2065" max="2065" width="11.7666666666667" style="60" customWidth="1"/>
    <col min="2066" max="2066" width="11.3333333333333" style="60" customWidth="1"/>
    <col min="2067" max="2067" width="10.7666666666667" style="60" customWidth="1"/>
    <col min="2068" max="2068" width="8.76666666666667" style="60" customWidth="1"/>
    <col min="2069" max="2304" width="8.66666666666667" style="60"/>
    <col min="2305" max="2305" width="5.10833333333333" style="60" customWidth="1"/>
    <col min="2306" max="2306" width="4.10833333333333" style="60" customWidth="1"/>
    <col min="2307" max="2307" width="7.33333333333333" style="60" customWidth="1"/>
    <col min="2308" max="2308" width="20.3333333333333" style="60" customWidth="1"/>
    <col min="2309" max="2309" width="13.2166666666667" style="60" customWidth="1"/>
    <col min="2310" max="2320" width="9.66666666666667" style="60" customWidth="1"/>
    <col min="2321" max="2321" width="11.7666666666667" style="60" customWidth="1"/>
    <col min="2322" max="2322" width="11.3333333333333" style="60" customWidth="1"/>
    <col min="2323" max="2323" width="10.7666666666667" style="60" customWidth="1"/>
    <col min="2324" max="2324" width="8.76666666666667" style="60" customWidth="1"/>
    <col min="2325" max="2560" width="8.66666666666667" style="60"/>
    <col min="2561" max="2561" width="5.10833333333333" style="60" customWidth="1"/>
    <col min="2562" max="2562" width="4.10833333333333" style="60" customWidth="1"/>
    <col min="2563" max="2563" width="7.33333333333333" style="60" customWidth="1"/>
    <col min="2564" max="2564" width="20.3333333333333" style="60" customWidth="1"/>
    <col min="2565" max="2565" width="13.2166666666667" style="60" customWidth="1"/>
    <col min="2566" max="2576" width="9.66666666666667" style="60" customWidth="1"/>
    <col min="2577" max="2577" width="11.7666666666667" style="60" customWidth="1"/>
    <col min="2578" max="2578" width="11.3333333333333" style="60" customWidth="1"/>
    <col min="2579" max="2579" width="10.7666666666667" style="60" customWidth="1"/>
    <col min="2580" max="2580" width="8.76666666666667" style="60" customWidth="1"/>
    <col min="2581" max="2816" width="8.66666666666667" style="60"/>
    <col min="2817" max="2817" width="5.10833333333333" style="60" customWidth="1"/>
    <col min="2818" max="2818" width="4.10833333333333" style="60" customWidth="1"/>
    <col min="2819" max="2819" width="7.33333333333333" style="60" customWidth="1"/>
    <col min="2820" max="2820" width="20.3333333333333" style="60" customWidth="1"/>
    <col min="2821" max="2821" width="13.2166666666667" style="60" customWidth="1"/>
    <col min="2822" max="2832" width="9.66666666666667" style="60" customWidth="1"/>
    <col min="2833" max="2833" width="11.7666666666667" style="60" customWidth="1"/>
    <col min="2834" max="2834" width="11.3333333333333" style="60" customWidth="1"/>
    <col min="2835" max="2835" width="10.7666666666667" style="60" customWidth="1"/>
    <col min="2836" max="2836" width="8.76666666666667" style="60" customWidth="1"/>
    <col min="2837" max="3072" width="8.66666666666667" style="60"/>
    <col min="3073" max="3073" width="5.10833333333333" style="60" customWidth="1"/>
    <col min="3074" max="3074" width="4.10833333333333" style="60" customWidth="1"/>
    <col min="3075" max="3075" width="7.33333333333333" style="60" customWidth="1"/>
    <col min="3076" max="3076" width="20.3333333333333" style="60" customWidth="1"/>
    <col min="3077" max="3077" width="13.2166666666667" style="60" customWidth="1"/>
    <col min="3078" max="3088" width="9.66666666666667" style="60" customWidth="1"/>
    <col min="3089" max="3089" width="11.7666666666667" style="60" customWidth="1"/>
    <col min="3090" max="3090" width="11.3333333333333" style="60" customWidth="1"/>
    <col min="3091" max="3091" width="10.7666666666667" style="60" customWidth="1"/>
    <col min="3092" max="3092" width="8.76666666666667" style="60" customWidth="1"/>
    <col min="3093" max="3328" width="8.66666666666667" style="60"/>
    <col min="3329" max="3329" width="5.10833333333333" style="60" customWidth="1"/>
    <col min="3330" max="3330" width="4.10833333333333" style="60" customWidth="1"/>
    <col min="3331" max="3331" width="7.33333333333333" style="60" customWidth="1"/>
    <col min="3332" max="3332" width="20.3333333333333" style="60" customWidth="1"/>
    <col min="3333" max="3333" width="13.2166666666667" style="60" customWidth="1"/>
    <col min="3334" max="3344" width="9.66666666666667" style="60" customWidth="1"/>
    <col min="3345" max="3345" width="11.7666666666667" style="60" customWidth="1"/>
    <col min="3346" max="3346" width="11.3333333333333" style="60" customWidth="1"/>
    <col min="3347" max="3347" width="10.7666666666667" style="60" customWidth="1"/>
    <col min="3348" max="3348" width="8.76666666666667" style="60" customWidth="1"/>
    <col min="3349" max="3584" width="8.66666666666667" style="60"/>
    <col min="3585" max="3585" width="5.10833333333333" style="60" customWidth="1"/>
    <col min="3586" max="3586" width="4.10833333333333" style="60" customWidth="1"/>
    <col min="3587" max="3587" width="7.33333333333333" style="60" customWidth="1"/>
    <col min="3588" max="3588" width="20.3333333333333" style="60" customWidth="1"/>
    <col min="3589" max="3589" width="13.2166666666667" style="60" customWidth="1"/>
    <col min="3590" max="3600" width="9.66666666666667" style="60" customWidth="1"/>
    <col min="3601" max="3601" width="11.7666666666667" style="60" customWidth="1"/>
    <col min="3602" max="3602" width="11.3333333333333" style="60" customWidth="1"/>
    <col min="3603" max="3603" width="10.7666666666667" style="60" customWidth="1"/>
    <col min="3604" max="3604" width="8.76666666666667" style="60" customWidth="1"/>
    <col min="3605" max="3840" width="8.66666666666667" style="60"/>
    <col min="3841" max="3841" width="5.10833333333333" style="60" customWidth="1"/>
    <col min="3842" max="3842" width="4.10833333333333" style="60" customWidth="1"/>
    <col min="3843" max="3843" width="7.33333333333333" style="60" customWidth="1"/>
    <col min="3844" max="3844" width="20.3333333333333" style="60" customWidth="1"/>
    <col min="3845" max="3845" width="13.2166666666667" style="60" customWidth="1"/>
    <col min="3846" max="3856" width="9.66666666666667" style="60" customWidth="1"/>
    <col min="3857" max="3857" width="11.7666666666667" style="60" customWidth="1"/>
    <col min="3858" max="3858" width="11.3333333333333" style="60" customWidth="1"/>
    <col min="3859" max="3859" width="10.7666666666667" style="60" customWidth="1"/>
    <col min="3860" max="3860" width="8.76666666666667" style="60" customWidth="1"/>
    <col min="3861" max="4096" width="8.66666666666667" style="60"/>
    <col min="4097" max="4097" width="5.10833333333333" style="60" customWidth="1"/>
    <col min="4098" max="4098" width="4.10833333333333" style="60" customWidth="1"/>
    <col min="4099" max="4099" width="7.33333333333333" style="60" customWidth="1"/>
    <col min="4100" max="4100" width="20.3333333333333" style="60" customWidth="1"/>
    <col min="4101" max="4101" width="13.2166666666667" style="60" customWidth="1"/>
    <col min="4102" max="4112" width="9.66666666666667" style="60" customWidth="1"/>
    <col min="4113" max="4113" width="11.7666666666667" style="60" customWidth="1"/>
    <col min="4114" max="4114" width="11.3333333333333" style="60" customWidth="1"/>
    <col min="4115" max="4115" width="10.7666666666667" style="60" customWidth="1"/>
    <col min="4116" max="4116" width="8.76666666666667" style="60" customWidth="1"/>
    <col min="4117" max="4352" width="8.66666666666667" style="60"/>
    <col min="4353" max="4353" width="5.10833333333333" style="60" customWidth="1"/>
    <col min="4354" max="4354" width="4.10833333333333" style="60" customWidth="1"/>
    <col min="4355" max="4355" width="7.33333333333333" style="60" customWidth="1"/>
    <col min="4356" max="4356" width="20.3333333333333" style="60" customWidth="1"/>
    <col min="4357" max="4357" width="13.2166666666667" style="60" customWidth="1"/>
    <col min="4358" max="4368" width="9.66666666666667" style="60" customWidth="1"/>
    <col min="4369" max="4369" width="11.7666666666667" style="60" customWidth="1"/>
    <col min="4370" max="4370" width="11.3333333333333" style="60" customWidth="1"/>
    <col min="4371" max="4371" width="10.7666666666667" style="60" customWidth="1"/>
    <col min="4372" max="4372" width="8.76666666666667" style="60" customWidth="1"/>
    <col min="4373" max="4608" width="8.66666666666667" style="60"/>
    <col min="4609" max="4609" width="5.10833333333333" style="60" customWidth="1"/>
    <col min="4610" max="4610" width="4.10833333333333" style="60" customWidth="1"/>
    <col min="4611" max="4611" width="7.33333333333333" style="60" customWidth="1"/>
    <col min="4612" max="4612" width="20.3333333333333" style="60" customWidth="1"/>
    <col min="4613" max="4613" width="13.2166666666667" style="60" customWidth="1"/>
    <col min="4614" max="4624" width="9.66666666666667" style="60" customWidth="1"/>
    <col min="4625" max="4625" width="11.7666666666667" style="60" customWidth="1"/>
    <col min="4626" max="4626" width="11.3333333333333" style="60" customWidth="1"/>
    <col min="4627" max="4627" width="10.7666666666667" style="60" customWidth="1"/>
    <col min="4628" max="4628" width="8.76666666666667" style="60" customWidth="1"/>
    <col min="4629" max="4864" width="8.66666666666667" style="60"/>
    <col min="4865" max="4865" width="5.10833333333333" style="60" customWidth="1"/>
    <col min="4866" max="4866" width="4.10833333333333" style="60" customWidth="1"/>
    <col min="4867" max="4867" width="7.33333333333333" style="60" customWidth="1"/>
    <col min="4868" max="4868" width="20.3333333333333" style="60" customWidth="1"/>
    <col min="4869" max="4869" width="13.2166666666667" style="60" customWidth="1"/>
    <col min="4870" max="4880" width="9.66666666666667" style="60" customWidth="1"/>
    <col min="4881" max="4881" width="11.7666666666667" style="60" customWidth="1"/>
    <col min="4882" max="4882" width="11.3333333333333" style="60" customWidth="1"/>
    <col min="4883" max="4883" width="10.7666666666667" style="60" customWidth="1"/>
    <col min="4884" max="4884" width="8.76666666666667" style="60" customWidth="1"/>
    <col min="4885" max="5120" width="8.66666666666667" style="60"/>
    <col min="5121" max="5121" width="5.10833333333333" style="60" customWidth="1"/>
    <col min="5122" max="5122" width="4.10833333333333" style="60" customWidth="1"/>
    <col min="5123" max="5123" width="7.33333333333333" style="60" customWidth="1"/>
    <col min="5124" max="5124" width="20.3333333333333" style="60" customWidth="1"/>
    <col min="5125" max="5125" width="13.2166666666667" style="60" customWidth="1"/>
    <col min="5126" max="5136" width="9.66666666666667" style="60" customWidth="1"/>
    <col min="5137" max="5137" width="11.7666666666667" style="60" customWidth="1"/>
    <col min="5138" max="5138" width="11.3333333333333" style="60" customWidth="1"/>
    <col min="5139" max="5139" width="10.7666666666667" style="60" customWidth="1"/>
    <col min="5140" max="5140" width="8.76666666666667" style="60" customWidth="1"/>
    <col min="5141" max="5376" width="8.66666666666667" style="60"/>
    <col min="5377" max="5377" width="5.10833333333333" style="60" customWidth="1"/>
    <col min="5378" max="5378" width="4.10833333333333" style="60" customWidth="1"/>
    <col min="5379" max="5379" width="7.33333333333333" style="60" customWidth="1"/>
    <col min="5380" max="5380" width="20.3333333333333" style="60" customWidth="1"/>
    <col min="5381" max="5381" width="13.2166666666667" style="60" customWidth="1"/>
    <col min="5382" max="5392" width="9.66666666666667" style="60" customWidth="1"/>
    <col min="5393" max="5393" width="11.7666666666667" style="60" customWidth="1"/>
    <col min="5394" max="5394" width="11.3333333333333" style="60" customWidth="1"/>
    <col min="5395" max="5395" width="10.7666666666667" style="60" customWidth="1"/>
    <col min="5396" max="5396" width="8.76666666666667" style="60" customWidth="1"/>
    <col min="5397" max="5632" width="8.66666666666667" style="60"/>
    <col min="5633" max="5633" width="5.10833333333333" style="60" customWidth="1"/>
    <col min="5634" max="5634" width="4.10833333333333" style="60" customWidth="1"/>
    <col min="5635" max="5635" width="7.33333333333333" style="60" customWidth="1"/>
    <col min="5636" max="5636" width="20.3333333333333" style="60" customWidth="1"/>
    <col min="5637" max="5637" width="13.2166666666667" style="60" customWidth="1"/>
    <col min="5638" max="5648" width="9.66666666666667" style="60" customWidth="1"/>
    <col min="5649" max="5649" width="11.7666666666667" style="60" customWidth="1"/>
    <col min="5650" max="5650" width="11.3333333333333" style="60" customWidth="1"/>
    <col min="5651" max="5651" width="10.7666666666667" style="60" customWidth="1"/>
    <col min="5652" max="5652" width="8.76666666666667" style="60" customWidth="1"/>
    <col min="5653" max="5888" width="8.66666666666667" style="60"/>
    <col min="5889" max="5889" width="5.10833333333333" style="60" customWidth="1"/>
    <col min="5890" max="5890" width="4.10833333333333" style="60" customWidth="1"/>
    <col min="5891" max="5891" width="7.33333333333333" style="60" customWidth="1"/>
    <col min="5892" max="5892" width="20.3333333333333" style="60" customWidth="1"/>
    <col min="5893" max="5893" width="13.2166666666667" style="60" customWidth="1"/>
    <col min="5894" max="5904" width="9.66666666666667" style="60" customWidth="1"/>
    <col min="5905" max="5905" width="11.7666666666667" style="60" customWidth="1"/>
    <col min="5906" max="5906" width="11.3333333333333" style="60" customWidth="1"/>
    <col min="5907" max="5907" width="10.7666666666667" style="60" customWidth="1"/>
    <col min="5908" max="5908" width="8.76666666666667" style="60" customWidth="1"/>
    <col min="5909" max="6144" width="8.66666666666667" style="60"/>
    <col min="6145" max="6145" width="5.10833333333333" style="60" customWidth="1"/>
    <col min="6146" max="6146" width="4.10833333333333" style="60" customWidth="1"/>
    <col min="6147" max="6147" width="7.33333333333333" style="60" customWidth="1"/>
    <col min="6148" max="6148" width="20.3333333333333" style="60" customWidth="1"/>
    <col min="6149" max="6149" width="13.2166666666667" style="60" customWidth="1"/>
    <col min="6150" max="6160" width="9.66666666666667" style="60" customWidth="1"/>
    <col min="6161" max="6161" width="11.7666666666667" style="60" customWidth="1"/>
    <col min="6162" max="6162" width="11.3333333333333" style="60" customWidth="1"/>
    <col min="6163" max="6163" width="10.7666666666667" style="60" customWidth="1"/>
    <col min="6164" max="6164" width="8.76666666666667" style="60" customWidth="1"/>
    <col min="6165" max="6400" width="8.66666666666667" style="60"/>
    <col min="6401" max="6401" width="5.10833333333333" style="60" customWidth="1"/>
    <col min="6402" max="6402" width="4.10833333333333" style="60" customWidth="1"/>
    <col min="6403" max="6403" width="7.33333333333333" style="60" customWidth="1"/>
    <col min="6404" max="6404" width="20.3333333333333" style="60" customWidth="1"/>
    <col min="6405" max="6405" width="13.2166666666667" style="60" customWidth="1"/>
    <col min="6406" max="6416" width="9.66666666666667" style="60" customWidth="1"/>
    <col min="6417" max="6417" width="11.7666666666667" style="60" customWidth="1"/>
    <col min="6418" max="6418" width="11.3333333333333" style="60" customWidth="1"/>
    <col min="6419" max="6419" width="10.7666666666667" style="60" customWidth="1"/>
    <col min="6420" max="6420" width="8.76666666666667" style="60" customWidth="1"/>
    <col min="6421" max="6656" width="8.66666666666667" style="60"/>
    <col min="6657" max="6657" width="5.10833333333333" style="60" customWidth="1"/>
    <col min="6658" max="6658" width="4.10833333333333" style="60" customWidth="1"/>
    <col min="6659" max="6659" width="7.33333333333333" style="60" customWidth="1"/>
    <col min="6660" max="6660" width="20.3333333333333" style="60" customWidth="1"/>
    <col min="6661" max="6661" width="13.2166666666667" style="60" customWidth="1"/>
    <col min="6662" max="6672" width="9.66666666666667" style="60" customWidth="1"/>
    <col min="6673" max="6673" width="11.7666666666667" style="60" customWidth="1"/>
    <col min="6674" max="6674" width="11.3333333333333" style="60" customWidth="1"/>
    <col min="6675" max="6675" width="10.7666666666667" style="60" customWidth="1"/>
    <col min="6676" max="6676" width="8.76666666666667" style="60" customWidth="1"/>
    <col min="6677" max="6912" width="8.66666666666667" style="60"/>
    <col min="6913" max="6913" width="5.10833333333333" style="60" customWidth="1"/>
    <col min="6914" max="6914" width="4.10833333333333" style="60" customWidth="1"/>
    <col min="6915" max="6915" width="7.33333333333333" style="60" customWidth="1"/>
    <col min="6916" max="6916" width="20.3333333333333" style="60" customWidth="1"/>
    <col min="6917" max="6917" width="13.2166666666667" style="60" customWidth="1"/>
    <col min="6918" max="6928" width="9.66666666666667" style="60" customWidth="1"/>
    <col min="6929" max="6929" width="11.7666666666667" style="60" customWidth="1"/>
    <col min="6930" max="6930" width="11.3333333333333" style="60" customWidth="1"/>
    <col min="6931" max="6931" width="10.7666666666667" style="60" customWidth="1"/>
    <col min="6932" max="6932" width="8.76666666666667" style="60" customWidth="1"/>
    <col min="6933" max="7168" width="8.66666666666667" style="60"/>
    <col min="7169" max="7169" width="5.10833333333333" style="60" customWidth="1"/>
    <col min="7170" max="7170" width="4.10833333333333" style="60" customWidth="1"/>
    <col min="7171" max="7171" width="7.33333333333333" style="60" customWidth="1"/>
    <col min="7172" max="7172" width="20.3333333333333" style="60" customWidth="1"/>
    <col min="7173" max="7173" width="13.2166666666667" style="60" customWidth="1"/>
    <col min="7174" max="7184" width="9.66666666666667" style="60" customWidth="1"/>
    <col min="7185" max="7185" width="11.7666666666667" style="60" customWidth="1"/>
    <col min="7186" max="7186" width="11.3333333333333" style="60" customWidth="1"/>
    <col min="7187" max="7187" width="10.7666666666667" style="60" customWidth="1"/>
    <col min="7188" max="7188" width="8.76666666666667" style="60" customWidth="1"/>
    <col min="7189" max="7424" width="8.66666666666667" style="60"/>
    <col min="7425" max="7425" width="5.10833333333333" style="60" customWidth="1"/>
    <col min="7426" max="7426" width="4.10833333333333" style="60" customWidth="1"/>
    <col min="7427" max="7427" width="7.33333333333333" style="60" customWidth="1"/>
    <col min="7428" max="7428" width="20.3333333333333" style="60" customWidth="1"/>
    <col min="7429" max="7429" width="13.2166666666667" style="60" customWidth="1"/>
    <col min="7430" max="7440" width="9.66666666666667" style="60" customWidth="1"/>
    <col min="7441" max="7441" width="11.7666666666667" style="60" customWidth="1"/>
    <col min="7442" max="7442" width="11.3333333333333" style="60" customWidth="1"/>
    <col min="7443" max="7443" width="10.7666666666667" style="60" customWidth="1"/>
    <col min="7444" max="7444" width="8.76666666666667" style="60" customWidth="1"/>
    <col min="7445" max="7680" width="8.66666666666667" style="60"/>
    <col min="7681" max="7681" width="5.10833333333333" style="60" customWidth="1"/>
    <col min="7682" max="7682" width="4.10833333333333" style="60" customWidth="1"/>
    <col min="7683" max="7683" width="7.33333333333333" style="60" customWidth="1"/>
    <col min="7684" max="7684" width="20.3333333333333" style="60" customWidth="1"/>
    <col min="7685" max="7685" width="13.2166666666667" style="60" customWidth="1"/>
    <col min="7686" max="7696" width="9.66666666666667" style="60" customWidth="1"/>
    <col min="7697" max="7697" width="11.7666666666667" style="60" customWidth="1"/>
    <col min="7698" max="7698" width="11.3333333333333" style="60" customWidth="1"/>
    <col min="7699" max="7699" width="10.7666666666667" style="60" customWidth="1"/>
    <col min="7700" max="7700" width="8.76666666666667" style="60" customWidth="1"/>
    <col min="7701" max="7936" width="8.66666666666667" style="60"/>
    <col min="7937" max="7937" width="5.10833333333333" style="60" customWidth="1"/>
    <col min="7938" max="7938" width="4.10833333333333" style="60" customWidth="1"/>
    <col min="7939" max="7939" width="7.33333333333333" style="60" customWidth="1"/>
    <col min="7940" max="7940" width="20.3333333333333" style="60" customWidth="1"/>
    <col min="7941" max="7941" width="13.2166666666667" style="60" customWidth="1"/>
    <col min="7942" max="7952" width="9.66666666666667" style="60" customWidth="1"/>
    <col min="7953" max="7953" width="11.7666666666667" style="60" customWidth="1"/>
    <col min="7954" max="7954" width="11.3333333333333" style="60" customWidth="1"/>
    <col min="7955" max="7955" width="10.7666666666667" style="60" customWidth="1"/>
    <col min="7956" max="7956" width="8.76666666666667" style="60" customWidth="1"/>
    <col min="7957" max="8192" width="8.66666666666667" style="60"/>
    <col min="8193" max="8193" width="5.10833333333333" style="60" customWidth="1"/>
    <col min="8194" max="8194" width="4.10833333333333" style="60" customWidth="1"/>
    <col min="8195" max="8195" width="7.33333333333333" style="60" customWidth="1"/>
    <col min="8196" max="8196" width="20.3333333333333" style="60" customWidth="1"/>
    <col min="8197" max="8197" width="13.2166666666667" style="60" customWidth="1"/>
    <col min="8198" max="8208" width="9.66666666666667" style="60" customWidth="1"/>
    <col min="8209" max="8209" width="11.7666666666667" style="60" customWidth="1"/>
    <col min="8210" max="8210" width="11.3333333333333" style="60" customWidth="1"/>
    <col min="8211" max="8211" width="10.7666666666667" style="60" customWidth="1"/>
    <col min="8212" max="8212" width="8.76666666666667" style="60" customWidth="1"/>
    <col min="8213" max="8448" width="8.66666666666667" style="60"/>
    <col min="8449" max="8449" width="5.10833333333333" style="60" customWidth="1"/>
    <col min="8450" max="8450" width="4.10833333333333" style="60" customWidth="1"/>
    <col min="8451" max="8451" width="7.33333333333333" style="60" customWidth="1"/>
    <col min="8452" max="8452" width="20.3333333333333" style="60" customWidth="1"/>
    <col min="8453" max="8453" width="13.2166666666667" style="60" customWidth="1"/>
    <col min="8454" max="8464" width="9.66666666666667" style="60" customWidth="1"/>
    <col min="8465" max="8465" width="11.7666666666667" style="60" customWidth="1"/>
    <col min="8466" max="8466" width="11.3333333333333" style="60" customWidth="1"/>
    <col min="8467" max="8467" width="10.7666666666667" style="60" customWidth="1"/>
    <col min="8468" max="8468" width="8.76666666666667" style="60" customWidth="1"/>
    <col min="8469" max="8704" width="8.66666666666667" style="60"/>
    <col min="8705" max="8705" width="5.10833333333333" style="60" customWidth="1"/>
    <col min="8706" max="8706" width="4.10833333333333" style="60" customWidth="1"/>
    <col min="8707" max="8707" width="7.33333333333333" style="60" customWidth="1"/>
    <col min="8708" max="8708" width="20.3333333333333" style="60" customWidth="1"/>
    <col min="8709" max="8709" width="13.2166666666667" style="60" customWidth="1"/>
    <col min="8710" max="8720" width="9.66666666666667" style="60" customWidth="1"/>
    <col min="8721" max="8721" width="11.7666666666667" style="60" customWidth="1"/>
    <col min="8722" max="8722" width="11.3333333333333" style="60" customWidth="1"/>
    <col min="8723" max="8723" width="10.7666666666667" style="60" customWidth="1"/>
    <col min="8724" max="8724" width="8.76666666666667" style="60" customWidth="1"/>
    <col min="8725" max="8960" width="8.66666666666667" style="60"/>
    <col min="8961" max="8961" width="5.10833333333333" style="60" customWidth="1"/>
    <col min="8962" max="8962" width="4.10833333333333" style="60" customWidth="1"/>
    <col min="8963" max="8963" width="7.33333333333333" style="60" customWidth="1"/>
    <col min="8964" max="8964" width="20.3333333333333" style="60" customWidth="1"/>
    <col min="8965" max="8965" width="13.2166666666667" style="60" customWidth="1"/>
    <col min="8966" max="8976" width="9.66666666666667" style="60" customWidth="1"/>
    <col min="8977" max="8977" width="11.7666666666667" style="60" customWidth="1"/>
    <col min="8978" max="8978" width="11.3333333333333" style="60" customWidth="1"/>
    <col min="8979" max="8979" width="10.7666666666667" style="60" customWidth="1"/>
    <col min="8980" max="8980" width="8.76666666666667" style="60" customWidth="1"/>
    <col min="8981" max="9216" width="8.66666666666667" style="60"/>
    <col min="9217" max="9217" width="5.10833333333333" style="60" customWidth="1"/>
    <col min="9218" max="9218" width="4.10833333333333" style="60" customWidth="1"/>
    <col min="9219" max="9219" width="7.33333333333333" style="60" customWidth="1"/>
    <col min="9220" max="9220" width="20.3333333333333" style="60" customWidth="1"/>
    <col min="9221" max="9221" width="13.2166666666667" style="60" customWidth="1"/>
    <col min="9222" max="9232" width="9.66666666666667" style="60" customWidth="1"/>
    <col min="9233" max="9233" width="11.7666666666667" style="60" customWidth="1"/>
    <col min="9234" max="9234" width="11.3333333333333" style="60" customWidth="1"/>
    <col min="9235" max="9235" width="10.7666666666667" style="60" customWidth="1"/>
    <col min="9236" max="9236" width="8.76666666666667" style="60" customWidth="1"/>
    <col min="9237" max="9472" width="8.66666666666667" style="60"/>
    <col min="9473" max="9473" width="5.10833333333333" style="60" customWidth="1"/>
    <col min="9474" max="9474" width="4.10833333333333" style="60" customWidth="1"/>
    <col min="9475" max="9475" width="7.33333333333333" style="60" customWidth="1"/>
    <col min="9476" max="9476" width="20.3333333333333" style="60" customWidth="1"/>
    <col min="9477" max="9477" width="13.2166666666667" style="60" customWidth="1"/>
    <col min="9478" max="9488" width="9.66666666666667" style="60" customWidth="1"/>
    <col min="9489" max="9489" width="11.7666666666667" style="60" customWidth="1"/>
    <col min="9490" max="9490" width="11.3333333333333" style="60" customWidth="1"/>
    <col min="9491" max="9491" width="10.7666666666667" style="60" customWidth="1"/>
    <col min="9492" max="9492" width="8.76666666666667" style="60" customWidth="1"/>
    <col min="9493" max="9728" width="8.66666666666667" style="60"/>
    <col min="9729" max="9729" width="5.10833333333333" style="60" customWidth="1"/>
    <col min="9730" max="9730" width="4.10833333333333" style="60" customWidth="1"/>
    <col min="9731" max="9731" width="7.33333333333333" style="60" customWidth="1"/>
    <col min="9732" max="9732" width="20.3333333333333" style="60" customWidth="1"/>
    <col min="9733" max="9733" width="13.2166666666667" style="60" customWidth="1"/>
    <col min="9734" max="9744" width="9.66666666666667" style="60" customWidth="1"/>
    <col min="9745" max="9745" width="11.7666666666667" style="60" customWidth="1"/>
    <col min="9746" max="9746" width="11.3333333333333" style="60" customWidth="1"/>
    <col min="9747" max="9747" width="10.7666666666667" style="60" customWidth="1"/>
    <col min="9748" max="9748" width="8.76666666666667" style="60" customWidth="1"/>
    <col min="9749" max="9984" width="8.66666666666667" style="60"/>
    <col min="9985" max="9985" width="5.10833333333333" style="60" customWidth="1"/>
    <col min="9986" max="9986" width="4.10833333333333" style="60" customWidth="1"/>
    <col min="9987" max="9987" width="7.33333333333333" style="60" customWidth="1"/>
    <col min="9988" max="9988" width="20.3333333333333" style="60" customWidth="1"/>
    <col min="9989" max="9989" width="13.2166666666667" style="60" customWidth="1"/>
    <col min="9990" max="10000" width="9.66666666666667" style="60" customWidth="1"/>
    <col min="10001" max="10001" width="11.7666666666667" style="60" customWidth="1"/>
    <col min="10002" max="10002" width="11.3333333333333" style="60" customWidth="1"/>
    <col min="10003" max="10003" width="10.7666666666667" style="60" customWidth="1"/>
    <col min="10004" max="10004" width="8.76666666666667" style="60" customWidth="1"/>
    <col min="10005" max="10240" width="8.66666666666667" style="60"/>
    <col min="10241" max="10241" width="5.10833333333333" style="60" customWidth="1"/>
    <col min="10242" max="10242" width="4.10833333333333" style="60" customWidth="1"/>
    <col min="10243" max="10243" width="7.33333333333333" style="60" customWidth="1"/>
    <col min="10244" max="10244" width="20.3333333333333" style="60" customWidth="1"/>
    <col min="10245" max="10245" width="13.2166666666667" style="60" customWidth="1"/>
    <col min="10246" max="10256" width="9.66666666666667" style="60" customWidth="1"/>
    <col min="10257" max="10257" width="11.7666666666667" style="60" customWidth="1"/>
    <col min="10258" max="10258" width="11.3333333333333" style="60" customWidth="1"/>
    <col min="10259" max="10259" width="10.7666666666667" style="60" customWidth="1"/>
    <col min="10260" max="10260" width="8.76666666666667" style="60" customWidth="1"/>
    <col min="10261" max="10496" width="8.66666666666667" style="60"/>
    <col min="10497" max="10497" width="5.10833333333333" style="60" customWidth="1"/>
    <col min="10498" max="10498" width="4.10833333333333" style="60" customWidth="1"/>
    <col min="10499" max="10499" width="7.33333333333333" style="60" customWidth="1"/>
    <col min="10500" max="10500" width="20.3333333333333" style="60" customWidth="1"/>
    <col min="10501" max="10501" width="13.2166666666667" style="60" customWidth="1"/>
    <col min="10502" max="10512" width="9.66666666666667" style="60" customWidth="1"/>
    <col min="10513" max="10513" width="11.7666666666667" style="60" customWidth="1"/>
    <col min="10514" max="10514" width="11.3333333333333" style="60" customWidth="1"/>
    <col min="10515" max="10515" width="10.7666666666667" style="60" customWidth="1"/>
    <col min="10516" max="10516" width="8.76666666666667" style="60" customWidth="1"/>
    <col min="10517" max="10752" width="8.66666666666667" style="60"/>
    <col min="10753" max="10753" width="5.10833333333333" style="60" customWidth="1"/>
    <col min="10754" max="10754" width="4.10833333333333" style="60" customWidth="1"/>
    <col min="10755" max="10755" width="7.33333333333333" style="60" customWidth="1"/>
    <col min="10756" max="10756" width="20.3333333333333" style="60" customWidth="1"/>
    <col min="10757" max="10757" width="13.2166666666667" style="60" customWidth="1"/>
    <col min="10758" max="10768" width="9.66666666666667" style="60" customWidth="1"/>
    <col min="10769" max="10769" width="11.7666666666667" style="60" customWidth="1"/>
    <col min="10770" max="10770" width="11.3333333333333" style="60" customWidth="1"/>
    <col min="10771" max="10771" width="10.7666666666667" style="60" customWidth="1"/>
    <col min="10772" max="10772" width="8.76666666666667" style="60" customWidth="1"/>
    <col min="10773" max="11008" width="8.66666666666667" style="60"/>
    <col min="11009" max="11009" width="5.10833333333333" style="60" customWidth="1"/>
    <col min="11010" max="11010" width="4.10833333333333" style="60" customWidth="1"/>
    <col min="11011" max="11011" width="7.33333333333333" style="60" customWidth="1"/>
    <col min="11012" max="11012" width="20.3333333333333" style="60" customWidth="1"/>
    <col min="11013" max="11013" width="13.2166666666667" style="60" customWidth="1"/>
    <col min="11014" max="11024" width="9.66666666666667" style="60" customWidth="1"/>
    <col min="11025" max="11025" width="11.7666666666667" style="60" customWidth="1"/>
    <col min="11026" max="11026" width="11.3333333333333" style="60" customWidth="1"/>
    <col min="11027" max="11027" width="10.7666666666667" style="60" customWidth="1"/>
    <col min="11028" max="11028" width="8.76666666666667" style="60" customWidth="1"/>
    <col min="11029" max="11264" width="8.66666666666667" style="60"/>
    <col min="11265" max="11265" width="5.10833333333333" style="60" customWidth="1"/>
    <col min="11266" max="11266" width="4.10833333333333" style="60" customWidth="1"/>
    <col min="11267" max="11267" width="7.33333333333333" style="60" customWidth="1"/>
    <col min="11268" max="11268" width="20.3333333333333" style="60" customWidth="1"/>
    <col min="11269" max="11269" width="13.2166666666667" style="60" customWidth="1"/>
    <col min="11270" max="11280" width="9.66666666666667" style="60" customWidth="1"/>
    <col min="11281" max="11281" width="11.7666666666667" style="60" customWidth="1"/>
    <col min="11282" max="11282" width="11.3333333333333" style="60" customWidth="1"/>
    <col min="11283" max="11283" width="10.7666666666667" style="60" customWidth="1"/>
    <col min="11284" max="11284" width="8.76666666666667" style="60" customWidth="1"/>
    <col min="11285" max="11520" width="8.66666666666667" style="60"/>
    <col min="11521" max="11521" width="5.10833333333333" style="60" customWidth="1"/>
    <col min="11522" max="11522" width="4.10833333333333" style="60" customWidth="1"/>
    <col min="11523" max="11523" width="7.33333333333333" style="60" customWidth="1"/>
    <col min="11524" max="11524" width="20.3333333333333" style="60" customWidth="1"/>
    <col min="11525" max="11525" width="13.2166666666667" style="60" customWidth="1"/>
    <col min="11526" max="11536" width="9.66666666666667" style="60" customWidth="1"/>
    <col min="11537" max="11537" width="11.7666666666667" style="60" customWidth="1"/>
    <col min="11538" max="11538" width="11.3333333333333" style="60" customWidth="1"/>
    <col min="11539" max="11539" width="10.7666666666667" style="60" customWidth="1"/>
    <col min="11540" max="11540" width="8.76666666666667" style="60" customWidth="1"/>
    <col min="11541" max="11776" width="8.66666666666667" style="60"/>
    <col min="11777" max="11777" width="5.10833333333333" style="60" customWidth="1"/>
    <col min="11778" max="11778" width="4.10833333333333" style="60" customWidth="1"/>
    <col min="11779" max="11779" width="7.33333333333333" style="60" customWidth="1"/>
    <col min="11780" max="11780" width="20.3333333333333" style="60" customWidth="1"/>
    <col min="11781" max="11781" width="13.2166666666667" style="60" customWidth="1"/>
    <col min="11782" max="11792" width="9.66666666666667" style="60" customWidth="1"/>
    <col min="11793" max="11793" width="11.7666666666667" style="60" customWidth="1"/>
    <col min="11794" max="11794" width="11.3333333333333" style="60" customWidth="1"/>
    <col min="11795" max="11795" width="10.7666666666667" style="60" customWidth="1"/>
    <col min="11796" max="11796" width="8.76666666666667" style="60" customWidth="1"/>
    <col min="11797" max="12032" width="8.66666666666667" style="60"/>
    <col min="12033" max="12033" width="5.10833333333333" style="60" customWidth="1"/>
    <col min="12034" max="12034" width="4.10833333333333" style="60" customWidth="1"/>
    <col min="12035" max="12035" width="7.33333333333333" style="60" customWidth="1"/>
    <col min="12036" max="12036" width="20.3333333333333" style="60" customWidth="1"/>
    <col min="12037" max="12037" width="13.2166666666667" style="60" customWidth="1"/>
    <col min="12038" max="12048" width="9.66666666666667" style="60" customWidth="1"/>
    <col min="12049" max="12049" width="11.7666666666667" style="60" customWidth="1"/>
    <col min="12050" max="12050" width="11.3333333333333" style="60" customWidth="1"/>
    <col min="12051" max="12051" width="10.7666666666667" style="60" customWidth="1"/>
    <col min="12052" max="12052" width="8.76666666666667" style="60" customWidth="1"/>
    <col min="12053" max="12288" width="8.66666666666667" style="60"/>
    <col min="12289" max="12289" width="5.10833333333333" style="60" customWidth="1"/>
    <col min="12290" max="12290" width="4.10833333333333" style="60" customWidth="1"/>
    <col min="12291" max="12291" width="7.33333333333333" style="60" customWidth="1"/>
    <col min="12292" max="12292" width="20.3333333333333" style="60" customWidth="1"/>
    <col min="12293" max="12293" width="13.2166666666667" style="60" customWidth="1"/>
    <col min="12294" max="12304" width="9.66666666666667" style="60" customWidth="1"/>
    <col min="12305" max="12305" width="11.7666666666667" style="60" customWidth="1"/>
    <col min="12306" max="12306" width="11.3333333333333" style="60" customWidth="1"/>
    <col min="12307" max="12307" width="10.7666666666667" style="60" customWidth="1"/>
    <col min="12308" max="12308" width="8.76666666666667" style="60" customWidth="1"/>
    <col min="12309" max="12544" width="8.66666666666667" style="60"/>
    <col min="12545" max="12545" width="5.10833333333333" style="60" customWidth="1"/>
    <col min="12546" max="12546" width="4.10833333333333" style="60" customWidth="1"/>
    <col min="12547" max="12547" width="7.33333333333333" style="60" customWidth="1"/>
    <col min="12548" max="12548" width="20.3333333333333" style="60" customWidth="1"/>
    <col min="12549" max="12549" width="13.2166666666667" style="60" customWidth="1"/>
    <col min="12550" max="12560" width="9.66666666666667" style="60" customWidth="1"/>
    <col min="12561" max="12561" width="11.7666666666667" style="60" customWidth="1"/>
    <col min="12562" max="12562" width="11.3333333333333" style="60" customWidth="1"/>
    <col min="12563" max="12563" width="10.7666666666667" style="60" customWidth="1"/>
    <col min="12564" max="12564" width="8.76666666666667" style="60" customWidth="1"/>
    <col min="12565" max="12800" width="8.66666666666667" style="60"/>
    <col min="12801" max="12801" width="5.10833333333333" style="60" customWidth="1"/>
    <col min="12802" max="12802" width="4.10833333333333" style="60" customWidth="1"/>
    <col min="12803" max="12803" width="7.33333333333333" style="60" customWidth="1"/>
    <col min="12804" max="12804" width="20.3333333333333" style="60" customWidth="1"/>
    <col min="12805" max="12805" width="13.2166666666667" style="60" customWidth="1"/>
    <col min="12806" max="12816" width="9.66666666666667" style="60" customWidth="1"/>
    <col min="12817" max="12817" width="11.7666666666667" style="60" customWidth="1"/>
    <col min="12818" max="12818" width="11.3333333333333" style="60" customWidth="1"/>
    <col min="12819" max="12819" width="10.7666666666667" style="60" customWidth="1"/>
    <col min="12820" max="12820" width="8.76666666666667" style="60" customWidth="1"/>
    <col min="12821" max="13056" width="8.66666666666667" style="60"/>
    <col min="13057" max="13057" width="5.10833333333333" style="60" customWidth="1"/>
    <col min="13058" max="13058" width="4.10833333333333" style="60" customWidth="1"/>
    <col min="13059" max="13059" width="7.33333333333333" style="60" customWidth="1"/>
    <col min="13060" max="13060" width="20.3333333333333" style="60" customWidth="1"/>
    <col min="13061" max="13061" width="13.2166666666667" style="60" customWidth="1"/>
    <col min="13062" max="13072" width="9.66666666666667" style="60" customWidth="1"/>
    <col min="13073" max="13073" width="11.7666666666667" style="60" customWidth="1"/>
    <col min="13074" max="13074" width="11.3333333333333" style="60" customWidth="1"/>
    <col min="13075" max="13075" width="10.7666666666667" style="60" customWidth="1"/>
    <col min="13076" max="13076" width="8.76666666666667" style="60" customWidth="1"/>
    <col min="13077" max="13312" width="8.66666666666667" style="60"/>
    <col min="13313" max="13313" width="5.10833333333333" style="60" customWidth="1"/>
    <col min="13314" max="13314" width="4.10833333333333" style="60" customWidth="1"/>
    <col min="13315" max="13315" width="7.33333333333333" style="60" customWidth="1"/>
    <col min="13316" max="13316" width="20.3333333333333" style="60" customWidth="1"/>
    <col min="13317" max="13317" width="13.2166666666667" style="60" customWidth="1"/>
    <col min="13318" max="13328" width="9.66666666666667" style="60" customWidth="1"/>
    <col min="13329" max="13329" width="11.7666666666667" style="60" customWidth="1"/>
    <col min="13330" max="13330" width="11.3333333333333" style="60" customWidth="1"/>
    <col min="13331" max="13331" width="10.7666666666667" style="60" customWidth="1"/>
    <col min="13332" max="13332" width="8.76666666666667" style="60" customWidth="1"/>
    <col min="13333" max="13568" width="8.66666666666667" style="60"/>
    <col min="13569" max="13569" width="5.10833333333333" style="60" customWidth="1"/>
    <col min="13570" max="13570" width="4.10833333333333" style="60" customWidth="1"/>
    <col min="13571" max="13571" width="7.33333333333333" style="60" customWidth="1"/>
    <col min="13572" max="13572" width="20.3333333333333" style="60" customWidth="1"/>
    <col min="13573" max="13573" width="13.2166666666667" style="60" customWidth="1"/>
    <col min="13574" max="13584" width="9.66666666666667" style="60" customWidth="1"/>
    <col min="13585" max="13585" width="11.7666666666667" style="60" customWidth="1"/>
    <col min="13586" max="13586" width="11.3333333333333" style="60" customWidth="1"/>
    <col min="13587" max="13587" width="10.7666666666667" style="60" customWidth="1"/>
    <col min="13588" max="13588" width="8.76666666666667" style="60" customWidth="1"/>
    <col min="13589" max="13824" width="8.66666666666667" style="60"/>
    <col min="13825" max="13825" width="5.10833333333333" style="60" customWidth="1"/>
    <col min="13826" max="13826" width="4.10833333333333" style="60" customWidth="1"/>
    <col min="13827" max="13827" width="7.33333333333333" style="60" customWidth="1"/>
    <col min="13828" max="13828" width="20.3333333333333" style="60" customWidth="1"/>
    <col min="13829" max="13829" width="13.2166666666667" style="60" customWidth="1"/>
    <col min="13830" max="13840" width="9.66666666666667" style="60" customWidth="1"/>
    <col min="13841" max="13841" width="11.7666666666667" style="60" customWidth="1"/>
    <col min="13842" max="13842" width="11.3333333333333" style="60" customWidth="1"/>
    <col min="13843" max="13843" width="10.7666666666667" style="60" customWidth="1"/>
    <col min="13844" max="13844" width="8.76666666666667" style="60" customWidth="1"/>
    <col min="13845" max="14080" width="8.66666666666667" style="60"/>
    <col min="14081" max="14081" width="5.10833333333333" style="60" customWidth="1"/>
    <col min="14082" max="14082" width="4.10833333333333" style="60" customWidth="1"/>
    <col min="14083" max="14083" width="7.33333333333333" style="60" customWidth="1"/>
    <col min="14084" max="14084" width="20.3333333333333" style="60" customWidth="1"/>
    <col min="14085" max="14085" width="13.2166666666667" style="60" customWidth="1"/>
    <col min="14086" max="14096" width="9.66666666666667" style="60" customWidth="1"/>
    <col min="14097" max="14097" width="11.7666666666667" style="60" customWidth="1"/>
    <col min="14098" max="14098" width="11.3333333333333" style="60" customWidth="1"/>
    <col min="14099" max="14099" width="10.7666666666667" style="60" customWidth="1"/>
    <col min="14100" max="14100" width="8.76666666666667" style="60" customWidth="1"/>
    <col min="14101" max="14336" width="8.66666666666667" style="60"/>
    <col min="14337" max="14337" width="5.10833333333333" style="60" customWidth="1"/>
    <col min="14338" max="14338" width="4.10833333333333" style="60" customWidth="1"/>
    <col min="14339" max="14339" width="7.33333333333333" style="60" customWidth="1"/>
    <col min="14340" max="14340" width="20.3333333333333" style="60" customWidth="1"/>
    <col min="14341" max="14341" width="13.2166666666667" style="60" customWidth="1"/>
    <col min="14342" max="14352" width="9.66666666666667" style="60" customWidth="1"/>
    <col min="14353" max="14353" width="11.7666666666667" style="60" customWidth="1"/>
    <col min="14354" max="14354" width="11.3333333333333" style="60" customWidth="1"/>
    <col min="14355" max="14355" width="10.7666666666667" style="60" customWidth="1"/>
    <col min="14356" max="14356" width="8.76666666666667" style="60" customWidth="1"/>
    <col min="14357" max="14592" width="8.66666666666667" style="60"/>
    <col min="14593" max="14593" width="5.10833333333333" style="60" customWidth="1"/>
    <col min="14594" max="14594" width="4.10833333333333" style="60" customWidth="1"/>
    <col min="14595" max="14595" width="7.33333333333333" style="60" customWidth="1"/>
    <col min="14596" max="14596" width="20.3333333333333" style="60" customWidth="1"/>
    <col min="14597" max="14597" width="13.2166666666667" style="60" customWidth="1"/>
    <col min="14598" max="14608" width="9.66666666666667" style="60" customWidth="1"/>
    <col min="14609" max="14609" width="11.7666666666667" style="60" customWidth="1"/>
    <col min="14610" max="14610" width="11.3333333333333" style="60" customWidth="1"/>
    <col min="14611" max="14611" width="10.7666666666667" style="60" customWidth="1"/>
    <col min="14612" max="14612" width="8.76666666666667" style="60" customWidth="1"/>
    <col min="14613" max="14848" width="8.66666666666667" style="60"/>
    <col min="14849" max="14849" width="5.10833333333333" style="60" customWidth="1"/>
    <col min="14850" max="14850" width="4.10833333333333" style="60" customWidth="1"/>
    <col min="14851" max="14851" width="7.33333333333333" style="60" customWidth="1"/>
    <col min="14852" max="14852" width="20.3333333333333" style="60" customWidth="1"/>
    <col min="14853" max="14853" width="13.2166666666667" style="60" customWidth="1"/>
    <col min="14854" max="14864" width="9.66666666666667" style="60" customWidth="1"/>
    <col min="14865" max="14865" width="11.7666666666667" style="60" customWidth="1"/>
    <col min="14866" max="14866" width="11.3333333333333" style="60" customWidth="1"/>
    <col min="14867" max="14867" width="10.7666666666667" style="60" customWidth="1"/>
    <col min="14868" max="14868" width="8.76666666666667" style="60" customWidth="1"/>
    <col min="14869" max="15104" width="8.66666666666667" style="60"/>
    <col min="15105" max="15105" width="5.10833333333333" style="60" customWidth="1"/>
    <col min="15106" max="15106" width="4.10833333333333" style="60" customWidth="1"/>
    <col min="15107" max="15107" width="7.33333333333333" style="60" customWidth="1"/>
    <col min="15108" max="15108" width="20.3333333333333" style="60" customWidth="1"/>
    <col min="15109" max="15109" width="13.2166666666667" style="60" customWidth="1"/>
    <col min="15110" max="15120" width="9.66666666666667" style="60" customWidth="1"/>
    <col min="15121" max="15121" width="11.7666666666667" style="60" customWidth="1"/>
    <col min="15122" max="15122" width="11.3333333333333" style="60" customWidth="1"/>
    <col min="15123" max="15123" width="10.7666666666667" style="60" customWidth="1"/>
    <col min="15124" max="15124" width="8.76666666666667" style="60" customWidth="1"/>
    <col min="15125" max="15360" width="8.66666666666667" style="60"/>
    <col min="15361" max="15361" width="5.10833333333333" style="60" customWidth="1"/>
    <col min="15362" max="15362" width="4.10833333333333" style="60" customWidth="1"/>
    <col min="15363" max="15363" width="7.33333333333333" style="60" customWidth="1"/>
    <col min="15364" max="15364" width="20.3333333333333" style="60" customWidth="1"/>
    <col min="15365" max="15365" width="13.2166666666667" style="60" customWidth="1"/>
    <col min="15366" max="15376" width="9.66666666666667" style="60" customWidth="1"/>
    <col min="15377" max="15377" width="11.7666666666667" style="60" customWidth="1"/>
    <col min="15378" max="15378" width="11.3333333333333" style="60" customWidth="1"/>
    <col min="15379" max="15379" width="10.7666666666667" style="60" customWidth="1"/>
    <col min="15380" max="15380" width="8.76666666666667" style="60" customWidth="1"/>
    <col min="15381" max="15616" width="8.66666666666667" style="60"/>
    <col min="15617" max="15617" width="5.10833333333333" style="60" customWidth="1"/>
    <col min="15618" max="15618" width="4.10833333333333" style="60" customWidth="1"/>
    <col min="15619" max="15619" width="7.33333333333333" style="60" customWidth="1"/>
    <col min="15620" max="15620" width="20.3333333333333" style="60" customWidth="1"/>
    <col min="15621" max="15621" width="13.2166666666667" style="60" customWidth="1"/>
    <col min="15622" max="15632" width="9.66666666666667" style="60" customWidth="1"/>
    <col min="15633" max="15633" width="11.7666666666667" style="60" customWidth="1"/>
    <col min="15634" max="15634" width="11.3333333333333" style="60" customWidth="1"/>
    <col min="15635" max="15635" width="10.7666666666667" style="60" customWidth="1"/>
    <col min="15636" max="15636" width="8.76666666666667" style="60" customWidth="1"/>
    <col min="15637" max="15872" width="8.66666666666667" style="60"/>
    <col min="15873" max="15873" width="5.10833333333333" style="60" customWidth="1"/>
    <col min="15874" max="15874" width="4.10833333333333" style="60" customWidth="1"/>
    <col min="15875" max="15875" width="7.33333333333333" style="60" customWidth="1"/>
    <col min="15876" max="15876" width="20.3333333333333" style="60" customWidth="1"/>
    <col min="15877" max="15877" width="13.2166666666667" style="60" customWidth="1"/>
    <col min="15878" max="15888" width="9.66666666666667" style="60" customWidth="1"/>
    <col min="15889" max="15889" width="11.7666666666667" style="60" customWidth="1"/>
    <col min="15890" max="15890" width="11.3333333333333" style="60" customWidth="1"/>
    <col min="15891" max="15891" width="10.7666666666667" style="60" customWidth="1"/>
    <col min="15892" max="15892" width="8.76666666666667" style="60" customWidth="1"/>
    <col min="15893" max="16128" width="8.66666666666667" style="60"/>
    <col min="16129" max="16129" width="5.10833333333333" style="60" customWidth="1"/>
    <col min="16130" max="16130" width="4.10833333333333" style="60" customWidth="1"/>
    <col min="16131" max="16131" width="7.33333333333333" style="60" customWidth="1"/>
    <col min="16132" max="16132" width="20.3333333333333" style="60" customWidth="1"/>
    <col min="16133" max="16133" width="13.2166666666667" style="60" customWidth="1"/>
    <col min="16134" max="16144" width="9.66666666666667" style="60" customWidth="1"/>
    <col min="16145" max="16145" width="11.7666666666667" style="60" customWidth="1"/>
    <col min="16146" max="16146" width="11.3333333333333" style="60" customWidth="1"/>
    <col min="16147" max="16147" width="10.7666666666667" style="60" customWidth="1"/>
    <col min="16148" max="16148" width="8.76666666666667" style="60" customWidth="1"/>
    <col min="16149" max="16384" width="8.66666666666667" style="60"/>
  </cols>
  <sheetData>
    <row r="1" ht="29.4" customHeight="1" spans="1:18">
      <c r="A1" s="63" t="s">
        <v>72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="59" customFormat="1" ht="30.9" customHeight="1" spans="1:21">
      <c r="A2" s="1" t="s">
        <v>1</v>
      </c>
      <c r="B2" s="1" t="s">
        <v>2</v>
      </c>
      <c r="C2" s="1"/>
      <c r="D2" s="64" t="s">
        <v>3</v>
      </c>
      <c r="E2" s="1" t="s">
        <v>4</v>
      </c>
      <c r="F2" s="65" t="s">
        <v>5</v>
      </c>
      <c r="G2" s="65" t="s">
        <v>6</v>
      </c>
      <c r="H2" s="65" t="s">
        <v>7</v>
      </c>
      <c r="I2" s="65" t="s">
        <v>8</v>
      </c>
      <c r="J2" s="65" t="s">
        <v>9</v>
      </c>
      <c r="K2" s="65" t="s">
        <v>10</v>
      </c>
      <c r="L2" s="65" t="s">
        <v>11</v>
      </c>
      <c r="M2" s="65" t="s">
        <v>12</v>
      </c>
      <c r="N2" s="65" t="s">
        <v>13</v>
      </c>
      <c r="O2" s="65" t="s">
        <v>14</v>
      </c>
      <c r="P2" s="65" t="s">
        <v>15</v>
      </c>
      <c r="Q2" s="65" t="s">
        <v>16</v>
      </c>
      <c r="R2" s="65" t="s">
        <v>17</v>
      </c>
      <c r="S2" s="91"/>
      <c r="T2" s="91" t="s">
        <v>18</v>
      </c>
      <c r="U2" s="91"/>
    </row>
    <row r="3" customHeight="1" spans="1:23">
      <c r="A3" s="55">
        <v>1</v>
      </c>
      <c r="B3" s="66" t="s">
        <v>19</v>
      </c>
      <c r="C3" s="66"/>
      <c r="D3" s="67" t="s">
        <v>20</v>
      </c>
      <c r="E3" s="68" t="s">
        <v>21</v>
      </c>
      <c r="F3" s="89">
        <v>2194045.44</v>
      </c>
      <c r="G3" s="89">
        <v>2190212.4</v>
      </c>
      <c r="H3" s="89">
        <v>2381357.2</v>
      </c>
      <c r="I3" s="89">
        <v>2334825.67999999</v>
      </c>
      <c r="J3" s="114">
        <v>1672882.6</v>
      </c>
      <c r="K3" s="114">
        <v>2135309.04</v>
      </c>
      <c r="L3" s="89">
        <v>1819271</v>
      </c>
      <c r="M3" s="89">
        <v>1604175</v>
      </c>
      <c r="N3" s="89">
        <v>2585813</v>
      </c>
      <c r="O3" s="89">
        <v>2696247</v>
      </c>
      <c r="P3" s="89">
        <v>2730981</v>
      </c>
      <c r="Q3" s="89">
        <v>2601565</v>
      </c>
      <c r="R3" s="92">
        <f>SUM(F3:Q3)</f>
        <v>26946684.36</v>
      </c>
      <c r="S3" s="93">
        <v>0.1229</v>
      </c>
      <c r="T3" s="94">
        <f>R3*S3/1000</f>
        <v>3311.747507844</v>
      </c>
      <c r="U3" s="95">
        <f t="shared" ref="U3:U8" si="0">T3/$T$8</f>
        <v>0.450310862379019</v>
      </c>
      <c r="V3" s="96"/>
      <c r="W3" s="96"/>
    </row>
    <row r="4" ht="15" spans="1:23">
      <c r="A4" s="55">
        <v>2</v>
      </c>
      <c r="B4" s="66"/>
      <c r="C4" s="66"/>
      <c r="D4" s="67" t="s">
        <v>22</v>
      </c>
      <c r="E4" s="70" t="s">
        <v>23</v>
      </c>
      <c r="F4" s="70">
        <v>5119</v>
      </c>
      <c r="G4" s="70">
        <v>5162</v>
      </c>
      <c r="H4" s="70">
        <v>7002</v>
      </c>
      <c r="I4" s="70">
        <v>6570</v>
      </c>
      <c r="J4" s="111">
        <v>4290</v>
      </c>
      <c r="K4" s="111">
        <v>5937</v>
      </c>
      <c r="L4" s="70">
        <v>5588</v>
      </c>
      <c r="M4" s="70">
        <v>8763</v>
      </c>
      <c r="N4" s="89">
        <v>8763</v>
      </c>
      <c r="O4" s="89">
        <v>5529</v>
      </c>
      <c r="P4" s="89">
        <v>5708</v>
      </c>
      <c r="Q4" s="89">
        <v>7963</v>
      </c>
      <c r="R4" s="92">
        <f t="shared" ref="R4:R9" si="1">SUM(F4:Q4)</f>
        <v>76394</v>
      </c>
      <c r="S4" s="93">
        <v>0.2571</v>
      </c>
      <c r="T4" s="94">
        <f>R4*S4/1000</f>
        <v>19.6408974</v>
      </c>
      <c r="U4" s="95">
        <f t="shared" si="0"/>
        <v>0.00267064727161213</v>
      </c>
      <c r="V4" s="96"/>
      <c r="W4" s="96"/>
    </row>
    <row r="5" ht="15" spans="1:23">
      <c r="A5" s="55">
        <v>3</v>
      </c>
      <c r="B5" s="66"/>
      <c r="C5" s="66"/>
      <c r="D5" s="67" t="s">
        <v>24</v>
      </c>
      <c r="E5" s="70" t="s">
        <v>25</v>
      </c>
      <c r="F5" s="70">
        <v>273381.8</v>
      </c>
      <c r="G5" s="70">
        <v>285999.2</v>
      </c>
      <c r="H5" s="70">
        <v>306702.2</v>
      </c>
      <c r="I5" s="70">
        <v>313805</v>
      </c>
      <c r="J5" s="111">
        <v>199293.8</v>
      </c>
      <c r="K5" s="111">
        <v>279311.2</v>
      </c>
      <c r="L5" s="70">
        <v>287361</v>
      </c>
      <c r="M5" s="70">
        <v>211301</v>
      </c>
      <c r="N5" s="89">
        <v>179322</v>
      </c>
      <c r="O5" s="89">
        <v>320353</v>
      </c>
      <c r="P5" s="89">
        <v>129499</v>
      </c>
      <c r="Q5" s="89">
        <v>526666</v>
      </c>
      <c r="R5" s="92">
        <f t="shared" si="1"/>
        <v>3312995.2</v>
      </c>
      <c r="S5" s="93">
        <v>1.2143</v>
      </c>
      <c r="T5" s="94">
        <f>R5*S5/1000</f>
        <v>4022.97007136</v>
      </c>
      <c r="U5" s="95">
        <f t="shared" si="0"/>
        <v>0.547018490349368</v>
      </c>
      <c r="V5" s="96"/>
      <c r="W5" s="96"/>
    </row>
    <row r="6" ht="15" spans="1:23">
      <c r="A6" s="55">
        <v>4</v>
      </c>
      <c r="B6" s="66"/>
      <c r="C6" s="66"/>
      <c r="D6" s="67" t="s">
        <v>26</v>
      </c>
      <c r="E6" s="70" t="s">
        <v>25</v>
      </c>
      <c r="F6" s="70">
        <v>3564000</v>
      </c>
      <c r="G6" s="70">
        <v>3479000</v>
      </c>
      <c r="H6" s="70">
        <v>3784000</v>
      </c>
      <c r="I6" s="70">
        <v>3857000</v>
      </c>
      <c r="J6" s="111">
        <v>2843000</v>
      </c>
      <c r="K6" s="111">
        <v>3426000</v>
      </c>
      <c r="L6" s="70">
        <v>3002000</v>
      </c>
      <c r="M6" s="70">
        <v>2352000</v>
      </c>
      <c r="N6" s="70">
        <v>4341000</v>
      </c>
      <c r="O6" s="70">
        <v>4050000</v>
      </c>
      <c r="P6" s="70">
        <v>4671000</v>
      </c>
      <c r="Q6" s="70">
        <v>4958000</v>
      </c>
      <c r="R6" s="92">
        <f t="shared" si="1"/>
        <v>44327000</v>
      </c>
      <c r="S6" s="93"/>
      <c r="T6" s="94"/>
      <c r="U6" s="95"/>
      <c r="V6" s="96"/>
      <c r="W6" s="96"/>
    </row>
    <row r="7" ht="15" spans="1:23">
      <c r="A7" s="55">
        <v>5</v>
      </c>
      <c r="B7" s="66"/>
      <c r="C7" s="66"/>
      <c r="D7" s="67" t="s">
        <v>27</v>
      </c>
      <c r="E7" s="72" t="s">
        <v>28</v>
      </c>
      <c r="F7" s="70">
        <v>228.138766</v>
      </c>
      <c r="G7" s="70">
        <v>232.070432</v>
      </c>
      <c r="H7" s="70">
        <v>251.511016</v>
      </c>
      <c r="I7" s="70">
        <v>250.780147</v>
      </c>
      <c r="J7" s="111">
        <v>171.101051</v>
      </c>
      <c r="K7" s="111">
        <v>226.793896</v>
      </c>
      <c r="L7" s="70">
        <v>210.48</v>
      </c>
      <c r="M7" s="70">
        <v>180.1</v>
      </c>
      <c r="N7" s="70">
        <v>221.6</v>
      </c>
      <c r="O7" s="70">
        <v>285.6</v>
      </c>
      <c r="P7" s="70">
        <v>235.7</v>
      </c>
      <c r="Q7" s="70">
        <v>381.7</v>
      </c>
      <c r="R7" s="92">
        <f t="shared" si="1"/>
        <v>2875.575308</v>
      </c>
      <c r="S7" s="93"/>
      <c r="T7" s="94"/>
      <c r="U7" s="95"/>
      <c r="V7" s="96"/>
      <c r="W7" s="96"/>
    </row>
    <row r="8" ht="15" spans="1:23">
      <c r="A8" s="55">
        <v>6</v>
      </c>
      <c r="B8" s="66"/>
      <c r="C8" s="66"/>
      <c r="D8" s="73" t="s">
        <v>29</v>
      </c>
      <c r="E8" s="74" t="s">
        <v>30</v>
      </c>
      <c r="F8" s="75">
        <f>(F3*$S$3+F4*$S$4+F5*$S$5)/1000</f>
        <v>602.931799216</v>
      </c>
      <c r="G8" s="75">
        <f t="shared" ref="G8:Q8" si="2">(G3*$S$3+G4*$S$4+G5*$S$5)/1000</f>
        <v>617.79308272</v>
      </c>
      <c r="H8" s="75">
        <f t="shared" si="2"/>
        <v>666.89749554</v>
      </c>
      <c r="I8" s="75">
        <f t="shared" si="2"/>
        <v>669.692634571999</v>
      </c>
      <c r="J8" s="75">
        <f t="shared" si="2"/>
        <v>448.70269188</v>
      </c>
      <c r="K8" s="75">
        <f t="shared" si="2"/>
        <v>603.123473876</v>
      </c>
      <c r="L8" s="75">
        <f t="shared" si="2"/>
        <v>573.967543</v>
      </c>
      <c r="M8" s="75">
        <f t="shared" si="2"/>
        <v>455.9888791</v>
      </c>
      <c r="N8" s="75">
        <f t="shared" si="2"/>
        <v>537.8000896</v>
      </c>
      <c r="O8" s="75">
        <f t="shared" si="2"/>
        <v>721.7949101</v>
      </c>
      <c r="P8" s="75">
        <f t="shared" si="2"/>
        <v>494.3557274</v>
      </c>
      <c r="Q8" s="75">
        <f t="shared" si="2"/>
        <v>961.3101496</v>
      </c>
      <c r="R8" s="97">
        <f t="shared" si="1"/>
        <v>7354.358476604</v>
      </c>
      <c r="S8" s="96"/>
      <c r="T8" s="94">
        <f>SUM(T3:T5)</f>
        <v>7354.358476604</v>
      </c>
      <c r="U8" s="95">
        <f t="shared" si="0"/>
        <v>1</v>
      </c>
      <c r="V8" s="96"/>
      <c r="W8" s="96"/>
    </row>
    <row r="9" ht="15" spans="1:23">
      <c r="A9" s="55">
        <v>7</v>
      </c>
      <c r="B9" s="66"/>
      <c r="C9" s="66"/>
      <c r="D9" s="67" t="s">
        <v>31</v>
      </c>
      <c r="E9" s="70" t="s">
        <v>28</v>
      </c>
      <c r="F9" s="89">
        <v>4515.35596</v>
      </c>
      <c r="G9" s="89">
        <v>4723.365831</v>
      </c>
      <c r="H9" s="113">
        <v>6071.243982</v>
      </c>
      <c r="I9" s="89">
        <v>5176.676693</v>
      </c>
      <c r="J9" s="117">
        <v>3918.488782</v>
      </c>
      <c r="K9" s="114">
        <v>4360.468759</v>
      </c>
      <c r="L9" s="89">
        <v>4624.107125</v>
      </c>
      <c r="M9" s="89">
        <v>3322.744037</v>
      </c>
      <c r="N9" s="89">
        <v>6103.478034</v>
      </c>
      <c r="O9" s="89">
        <v>7194.856352</v>
      </c>
      <c r="P9" s="89">
        <v>7087.964768</v>
      </c>
      <c r="Q9" s="89">
        <v>7077.205734</v>
      </c>
      <c r="R9" s="97">
        <f t="shared" si="1"/>
        <v>64175.956057</v>
      </c>
      <c r="S9" s="96">
        <f>R8/R9</f>
        <v>0.114596788711211</v>
      </c>
      <c r="T9" s="96"/>
      <c r="U9" s="96"/>
      <c r="V9" s="96"/>
      <c r="W9" s="96"/>
    </row>
    <row r="10" ht="15" spans="1:23">
      <c r="A10" s="55">
        <v>8</v>
      </c>
      <c r="B10" s="66"/>
      <c r="C10" s="66"/>
      <c r="D10" s="67" t="s">
        <v>32</v>
      </c>
      <c r="E10" s="70" t="s">
        <v>23</v>
      </c>
      <c r="F10" s="70">
        <v>1089.657776</v>
      </c>
      <c r="G10" s="70">
        <v>1186.16891</v>
      </c>
      <c r="H10" s="70">
        <v>1410.18368</v>
      </c>
      <c r="I10" s="70">
        <v>1049.95948</v>
      </c>
      <c r="J10" s="111">
        <v>1096.75426</v>
      </c>
      <c r="K10" s="111">
        <v>1172.57261</v>
      </c>
      <c r="L10" s="70">
        <v>1337.18096</v>
      </c>
      <c r="M10" s="70">
        <v>994.4773</v>
      </c>
      <c r="N10" s="70">
        <v>1349.27773</v>
      </c>
      <c r="O10" s="70">
        <v>1778.9854</v>
      </c>
      <c r="P10" s="70">
        <v>1776.38416</v>
      </c>
      <c r="Q10" s="70">
        <v>1875.62663</v>
      </c>
      <c r="R10" s="92">
        <f t="shared" ref="R10" si="3">SUM(F10:Q10)</f>
        <v>16117.228896</v>
      </c>
      <c r="S10" s="94">
        <f>R9/R10</f>
        <v>3.98182320739561</v>
      </c>
      <c r="T10" s="96"/>
      <c r="U10" s="96"/>
      <c r="V10" s="96"/>
      <c r="W10" s="96"/>
    </row>
    <row r="11" ht="15" spans="1:23">
      <c r="A11" s="55">
        <v>9</v>
      </c>
      <c r="B11" s="66"/>
      <c r="C11" s="66"/>
      <c r="D11" s="76" t="s">
        <v>33</v>
      </c>
      <c r="E11" s="77" t="s">
        <v>34</v>
      </c>
      <c r="F11" s="75">
        <f>F3/F10</f>
        <v>2013.51790289064</v>
      </c>
      <c r="G11" s="75">
        <f t="shared" ref="G11:R11" si="4">G3/G10</f>
        <v>1846.45911854156</v>
      </c>
      <c r="H11" s="75">
        <f t="shared" si="4"/>
        <v>1688.68583133794</v>
      </c>
      <c r="I11" s="75">
        <f t="shared" si="4"/>
        <v>2223.72931953525</v>
      </c>
      <c r="J11" s="75">
        <f t="shared" si="4"/>
        <v>1525.30303369872</v>
      </c>
      <c r="K11" s="75">
        <f t="shared" si="4"/>
        <v>1821.04632309295</v>
      </c>
      <c r="L11" s="75">
        <f t="shared" si="4"/>
        <v>1360.52714959387</v>
      </c>
      <c r="M11" s="75">
        <f t="shared" si="4"/>
        <v>1613.08357666887</v>
      </c>
      <c r="N11" s="75">
        <f t="shared" si="4"/>
        <v>1916.4423620925</v>
      </c>
      <c r="O11" s="75">
        <f t="shared" si="4"/>
        <v>1515.60940297767</v>
      </c>
      <c r="P11" s="75">
        <f t="shared" si="4"/>
        <v>1537.3819816092</v>
      </c>
      <c r="Q11" s="75">
        <f t="shared" si="4"/>
        <v>1387.03778160795</v>
      </c>
      <c r="R11" s="75">
        <f t="shared" si="4"/>
        <v>1671.9179540031</v>
      </c>
      <c r="S11" s="94"/>
      <c r="T11" s="96"/>
      <c r="U11" s="96"/>
      <c r="V11" s="96"/>
      <c r="W11" s="96"/>
    </row>
    <row r="12" ht="15" spans="1:23">
      <c r="A12" s="55">
        <v>10</v>
      </c>
      <c r="B12" s="66"/>
      <c r="C12" s="66"/>
      <c r="D12" s="76" t="s">
        <v>35</v>
      </c>
      <c r="E12" s="77" t="s">
        <v>36</v>
      </c>
      <c r="F12" s="75">
        <f>F4/F10</f>
        <v>4.697805230915</v>
      </c>
      <c r="G12" s="75">
        <f t="shared" ref="G12:R12" si="5">G4/G10</f>
        <v>4.35182540739497</v>
      </c>
      <c r="H12" s="75">
        <f t="shared" si="5"/>
        <v>4.96531061825932</v>
      </c>
      <c r="I12" s="75">
        <f t="shared" si="5"/>
        <v>6.25738433258396</v>
      </c>
      <c r="J12" s="75">
        <f t="shared" si="5"/>
        <v>3.91154167935486</v>
      </c>
      <c r="K12" s="75">
        <f t="shared" si="5"/>
        <v>5.06322589268054</v>
      </c>
      <c r="L12" s="75">
        <f t="shared" si="5"/>
        <v>4.17894074710726</v>
      </c>
      <c r="M12" s="75">
        <f t="shared" si="5"/>
        <v>8.81166417775449</v>
      </c>
      <c r="N12" s="75">
        <f t="shared" si="5"/>
        <v>6.49458581073594</v>
      </c>
      <c r="O12" s="75">
        <f t="shared" si="5"/>
        <v>3.10795130752619</v>
      </c>
      <c r="P12" s="75">
        <f t="shared" si="5"/>
        <v>3.21326891363409</v>
      </c>
      <c r="Q12" s="75">
        <f t="shared" si="5"/>
        <v>4.24551447107573</v>
      </c>
      <c r="R12" s="75">
        <f t="shared" si="5"/>
        <v>4.73989669644511</v>
      </c>
      <c r="S12" s="94"/>
      <c r="T12" s="96"/>
      <c r="U12" s="96"/>
      <c r="V12" s="96"/>
      <c r="W12" s="96"/>
    </row>
    <row r="13" ht="15" spans="1:23">
      <c r="A13" s="55">
        <v>11</v>
      </c>
      <c r="B13" s="66"/>
      <c r="C13" s="66"/>
      <c r="D13" s="76" t="s">
        <v>37</v>
      </c>
      <c r="E13" s="75" t="s">
        <v>38</v>
      </c>
      <c r="F13" s="75">
        <f>F5/F10</f>
        <v>250.887761296534</v>
      </c>
      <c r="G13" s="75">
        <f t="shared" ref="G13:R13" si="6">G5/G10</f>
        <v>241.111697995861</v>
      </c>
      <c r="H13" s="75">
        <f t="shared" si="6"/>
        <v>217.490958340973</v>
      </c>
      <c r="I13" s="75">
        <f t="shared" si="6"/>
        <v>298.873438430214</v>
      </c>
      <c r="J13" s="75">
        <f t="shared" si="6"/>
        <v>181.712355509793</v>
      </c>
      <c r="K13" s="75">
        <f t="shared" si="6"/>
        <v>238.203756098311</v>
      </c>
      <c r="L13" s="75">
        <f t="shared" si="6"/>
        <v>214.900607020309</v>
      </c>
      <c r="M13" s="75">
        <f t="shared" si="6"/>
        <v>212.474432548636</v>
      </c>
      <c r="N13" s="75">
        <f t="shared" si="6"/>
        <v>132.902215765467</v>
      </c>
      <c r="O13" s="75">
        <f t="shared" si="6"/>
        <v>180.076238961826</v>
      </c>
      <c r="P13" s="75">
        <f t="shared" si="6"/>
        <v>72.9003348014542</v>
      </c>
      <c r="Q13" s="75">
        <f t="shared" si="6"/>
        <v>280.794690998816</v>
      </c>
      <c r="R13" s="75">
        <f t="shared" si="6"/>
        <v>205.556130112555</v>
      </c>
      <c r="S13" s="94"/>
      <c r="T13" s="96"/>
      <c r="U13" s="96"/>
      <c r="V13" s="96"/>
      <c r="W13" s="96"/>
    </row>
    <row r="14" ht="15" spans="1:23">
      <c r="A14" s="55">
        <v>12</v>
      </c>
      <c r="B14" s="66"/>
      <c r="C14" s="66"/>
      <c r="D14" s="76" t="s">
        <v>39</v>
      </c>
      <c r="E14" s="75" t="s">
        <v>40</v>
      </c>
      <c r="F14" s="75">
        <f>F8/F9</f>
        <v>0.133529184533217</v>
      </c>
      <c r="G14" s="75">
        <f t="shared" ref="G14:R14" si="7">G8/G9</f>
        <v>0.130795095028497</v>
      </c>
      <c r="H14" s="75">
        <f t="shared" si="7"/>
        <v>0.109845280064055</v>
      </c>
      <c r="I14" s="75">
        <f t="shared" si="7"/>
        <v>0.129367289921267</v>
      </c>
      <c r="J14" s="75">
        <f t="shared" si="7"/>
        <v>0.114509117377384</v>
      </c>
      <c r="K14" s="75">
        <f t="shared" si="7"/>
        <v>0.138316201126577</v>
      </c>
      <c r="L14" s="75">
        <f t="shared" si="7"/>
        <v>0.124125053223113</v>
      </c>
      <c r="M14" s="75">
        <f t="shared" si="7"/>
        <v>0.137232622802838</v>
      </c>
      <c r="N14" s="75">
        <f t="shared" si="7"/>
        <v>0.0881137093644204</v>
      </c>
      <c r="O14" s="75">
        <f t="shared" si="7"/>
        <v>0.100320961918768</v>
      </c>
      <c r="P14" s="75">
        <f t="shared" si="7"/>
        <v>0.0697457935501973</v>
      </c>
      <c r="Q14" s="75">
        <f t="shared" si="7"/>
        <v>0.135831878531059</v>
      </c>
      <c r="R14" s="75">
        <f t="shared" si="7"/>
        <v>0.114596788711211</v>
      </c>
      <c r="S14" s="95"/>
      <c r="T14" s="96"/>
      <c r="U14" s="96"/>
      <c r="V14" s="96"/>
      <c r="W14" s="96"/>
    </row>
    <row r="15" ht="15" spans="1:23">
      <c r="A15" s="55">
        <v>13</v>
      </c>
      <c r="B15" s="66"/>
      <c r="C15" s="66"/>
      <c r="D15" s="76" t="s">
        <v>41</v>
      </c>
      <c r="E15" s="77" t="s">
        <v>42</v>
      </c>
      <c r="F15" s="78">
        <f>F8/F10</f>
        <v>0.553322164532509</v>
      </c>
      <c r="G15" s="78">
        <f t="shared" ref="G15:R15" si="8">G8/G10</f>
        <v>0.520830614857373</v>
      </c>
      <c r="H15" s="78">
        <f t="shared" si="8"/>
        <v>0.472915340744831</v>
      </c>
      <c r="I15" s="78">
        <f t="shared" si="8"/>
        <v>0.6378271231686</v>
      </c>
      <c r="J15" s="78">
        <f t="shared" si="8"/>
        <v>0.409118713502877</v>
      </c>
      <c r="K15" s="78">
        <f t="shared" si="8"/>
        <v>0.51435916951531</v>
      </c>
      <c r="L15" s="78">
        <f t="shared" si="8"/>
        <v>0.42923699945593</v>
      </c>
      <c r="M15" s="78">
        <f t="shared" si="8"/>
        <v>0.458521153876514</v>
      </c>
      <c r="N15" s="78">
        <f t="shared" si="8"/>
        <v>0.398583684917115</v>
      </c>
      <c r="O15" s="78">
        <f t="shared" si="8"/>
        <v>0.405734026878467</v>
      </c>
      <c r="P15" s="78">
        <f t="shared" si="8"/>
        <v>0.278293253526872</v>
      </c>
      <c r="Q15" s="78">
        <f t="shared" si="8"/>
        <v>0.512527458409993</v>
      </c>
      <c r="R15" s="78">
        <f t="shared" si="8"/>
        <v>0.456304152783312</v>
      </c>
      <c r="S15" s="98"/>
      <c r="T15" s="96"/>
      <c r="U15" s="96"/>
      <c r="V15" s="96"/>
      <c r="W15" s="96"/>
    </row>
    <row r="16" customHeight="1" spans="1:23">
      <c r="A16" s="55">
        <v>14</v>
      </c>
      <c r="B16" s="79" t="s">
        <v>43</v>
      </c>
      <c r="C16" s="80" t="s">
        <v>44</v>
      </c>
      <c r="D16" s="67" t="s">
        <v>20</v>
      </c>
      <c r="E16" s="68" t="s">
        <v>21</v>
      </c>
      <c r="F16" s="70">
        <v>1478137.68617062</v>
      </c>
      <c r="G16" s="70">
        <v>1432464.8983921</v>
      </c>
      <c r="H16" s="70">
        <v>1562674.43204593</v>
      </c>
      <c r="I16" s="70">
        <v>1604006.62672514</v>
      </c>
      <c r="J16" s="111">
        <v>1029173.46867842</v>
      </c>
      <c r="K16" s="111">
        <v>1398787.78081024</v>
      </c>
      <c r="L16" s="70">
        <v>1302760</v>
      </c>
      <c r="M16" s="70">
        <v>493038</v>
      </c>
      <c r="N16" s="70">
        <v>919081</v>
      </c>
      <c r="O16" s="70">
        <v>1367249</v>
      </c>
      <c r="P16" s="70">
        <v>1876721</v>
      </c>
      <c r="Q16" s="70">
        <v>2235159</v>
      </c>
      <c r="R16" s="92">
        <f t="shared" ref="R16:R21" si="9">SUM(F16:Q16)</f>
        <v>16699252.8928225</v>
      </c>
      <c r="S16" s="96"/>
      <c r="T16" s="96"/>
      <c r="U16" s="96"/>
      <c r="V16" s="96"/>
      <c r="W16" s="96"/>
    </row>
    <row r="17" customHeight="1" spans="1:23">
      <c r="A17" s="55">
        <v>15</v>
      </c>
      <c r="B17" s="81"/>
      <c r="C17" s="80"/>
      <c r="D17" s="67" t="s">
        <v>22</v>
      </c>
      <c r="E17" s="70" t="s">
        <v>23</v>
      </c>
      <c r="F17" s="70">
        <v>3969</v>
      </c>
      <c r="G17" s="70">
        <v>4274.7</v>
      </c>
      <c r="H17" s="70">
        <v>5420.4</v>
      </c>
      <c r="I17" s="70">
        <v>5052.6</v>
      </c>
      <c r="J17" s="111">
        <v>3076.7</v>
      </c>
      <c r="K17" s="111">
        <v>5112.6</v>
      </c>
      <c r="L17" s="70">
        <v>6052</v>
      </c>
      <c r="M17" s="70">
        <v>6763</v>
      </c>
      <c r="N17" s="70">
        <v>6900</v>
      </c>
      <c r="O17" s="70">
        <v>4844</v>
      </c>
      <c r="P17" s="70">
        <v>5057</v>
      </c>
      <c r="Q17" s="70">
        <v>4028</v>
      </c>
      <c r="R17" s="92">
        <f t="shared" si="9"/>
        <v>60550</v>
      </c>
      <c r="S17" s="96"/>
      <c r="T17" s="96"/>
      <c r="U17" s="96"/>
      <c r="V17" s="96"/>
      <c r="W17" s="96"/>
    </row>
    <row r="18" customHeight="1" spans="1:23">
      <c r="A18" s="55">
        <v>16</v>
      </c>
      <c r="B18" s="81"/>
      <c r="C18" s="80"/>
      <c r="D18" s="67" t="s">
        <v>24</v>
      </c>
      <c r="E18" s="70" t="s">
        <v>25</v>
      </c>
      <c r="F18" s="70">
        <v>271460.8</v>
      </c>
      <c r="G18" s="70">
        <v>284015.2</v>
      </c>
      <c r="H18" s="70">
        <v>304541.2</v>
      </c>
      <c r="I18" s="70">
        <v>311717</v>
      </c>
      <c r="J18" s="111">
        <v>197706.8</v>
      </c>
      <c r="K18" s="111">
        <v>277386.2</v>
      </c>
      <c r="L18" s="70">
        <v>287361</v>
      </c>
      <c r="M18" s="70">
        <v>211301</v>
      </c>
      <c r="N18" s="70">
        <v>354298</v>
      </c>
      <c r="O18" s="70">
        <v>252632</v>
      </c>
      <c r="P18" s="70">
        <v>278407</v>
      </c>
      <c r="Q18" s="70">
        <v>259052</v>
      </c>
      <c r="R18" s="92">
        <f t="shared" si="9"/>
        <v>3289878.2</v>
      </c>
      <c r="S18" s="96"/>
      <c r="T18" s="96"/>
      <c r="U18" s="96"/>
      <c r="V18" s="96"/>
      <c r="W18" s="96"/>
    </row>
    <row r="19" customHeight="1" spans="1:23">
      <c r="A19" s="55">
        <v>17</v>
      </c>
      <c r="B19" s="81"/>
      <c r="C19" s="80"/>
      <c r="D19" s="67" t="s">
        <v>26</v>
      </c>
      <c r="E19" s="70" t="s">
        <v>25</v>
      </c>
      <c r="F19" s="70">
        <v>2362000</v>
      </c>
      <c r="G19" s="70">
        <v>1950000</v>
      </c>
      <c r="H19" s="70">
        <v>2103000</v>
      </c>
      <c r="I19" s="70">
        <v>2133000</v>
      </c>
      <c r="J19" s="111">
        <v>1327000</v>
      </c>
      <c r="K19" s="111">
        <v>1817000</v>
      </c>
      <c r="L19" s="70">
        <v>1471000</v>
      </c>
      <c r="M19" s="70">
        <v>1194000</v>
      </c>
      <c r="N19" s="70">
        <v>2545000</v>
      </c>
      <c r="O19" s="70">
        <v>2252000</v>
      </c>
      <c r="P19" s="70">
        <v>2892000</v>
      </c>
      <c r="Q19" s="70">
        <v>2889000</v>
      </c>
      <c r="R19" s="92">
        <f t="shared" si="9"/>
        <v>24935000</v>
      </c>
      <c r="S19" s="96"/>
      <c r="T19" s="96"/>
      <c r="U19" s="96"/>
      <c r="V19" s="96"/>
      <c r="W19" s="96"/>
    </row>
    <row r="20" customHeight="1" spans="1:23">
      <c r="A20" s="55">
        <v>18</v>
      </c>
      <c r="B20" s="81"/>
      <c r="C20" s="80"/>
      <c r="D20" s="73" t="s">
        <v>45</v>
      </c>
      <c r="E20" s="74" t="s">
        <v>30</v>
      </c>
      <c r="F20" s="75">
        <f>(F16*$S$3+F17*$S$4+F18*$S$5)/1000</f>
        <v>512.318400970369</v>
      </c>
      <c r="G20" s="75">
        <f t="shared" ref="G20:Q20" si="10">(G16*$S$3+G17*$S$4+G18*$S$5)/1000</f>
        <v>522.028618742389</v>
      </c>
      <c r="H20" s="75">
        <f t="shared" si="10"/>
        <v>563.250651698445</v>
      </c>
      <c r="I20" s="75">
        <f t="shared" si="10"/>
        <v>576.94939098452</v>
      </c>
      <c r="J20" s="75">
        <f t="shared" si="10"/>
        <v>367.351806110578</v>
      </c>
      <c r="K20" s="75">
        <f t="shared" si="10"/>
        <v>510.055530381578</v>
      </c>
      <c r="L20" s="75">
        <f t="shared" si="10"/>
        <v>510.6076355</v>
      </c>
      <c r="M20" s="75">
        <f t="shared" si="10"/>
        <v>318.9159418</v>
      </c>
      <c r="N20" s="75">
        <f t="shared" si="10"/>
        <v>544.9531063</v>
      </c>
      <c r="O20" s="75">
        <f t="shared" si="10"/>
        <v>476.0513321</v>
      </c>
      <c r="P20" s="75">
        <f t="shared" si="10"/>
        <v>570.0187857</v>
      </c>
      <c r="Q20" s="75">
        <f t="shared" si="10"/>
        <v>590.3034835</v>
      </c>
      <c r="R20" s="92">
        <f t="shared" si="9"/>
        <v>6062.80468378788</v>
      </c>
      <c r="S20" s="96"/>
      <c r="T20" s="96"/>
      <c r="U20" s="96"/>
      <c r="V20" s="96"/>
      <c r="W20" s="96"/>
    </row>
    <row r="21" ht="15" spans="1:23">
      <c r="A21" s="55">
        <v>19</v>
      </c>
      <c r="B21" s="81"/>
      <c r="C21" s="66"/>
      <c r="D21" s="67" t="s">
        <v>46</v>
      </c>
      <c r="E21" s="70" t="s">
        <v>23</v>
      </c>
      <c r="F21" s="70">
        <v>8134.131279</v>
      </c>
      <c r="G21" s="70">
        <v>8899.146045</v>
      </c>
      <c r="H21" s="70">
        <v>10606.94373</v>
      </c>
      <c r="I21" s="70">
        <v>9019.345126</v>
      </c>
      <c r="J21" s="111">
        <v>6958.83</v>
      </c>
      <c r="K21" s="111">
        <v>7558.36</v>
      </c>
      <c r="L21" s="70">
        <v>7785.538175</v>
      </c>
      <c r="M21" s="70">
        <v>4666.55643</v>
      </c>
      <c r="N21" s="70">
        <v>10619.073698</v>
      </c>
      <c r="O21" s="70">
        <v>12136.492845</v>
      </c>
      <c r="P21" s="70">
        <v>11098.418643</v>
      </c>
      <c r="Q21" s="70">
        <v>11761.383298</v>
      </c>
      <c r="R21" s="92">
        <f t="shared" si="9"/>
        <v>109244.219269</v>
      </c>
      <c r="S21" s="96"/>
      <c r="T21" s="96"/>
      <c r="U21" s="96"/>
      <c r="V21" s="96"/>
      <c r="W21" s="96"/>
    </row>
    <row r="22" ht="15" spans="1:23">
      <c r="A22" s="55">
        <v>20</v>
      </c>
      <c r="B22" s="81"/>
      <c r="C22" s="66"/>
      <c r="D22" s="76" t="s">
        <v>47</v>
      </c>
      <c r="E22" s="77" t="s">
        <v>34</v>
      </c>
      <c r="F22" s="75">
        <f>F16/F21</f>
        <v>181.720411863372</v>
      </c>
      <c r="G22" s="75">
        <f t="shared" ref="G22:R22" si="11">G16/G21</f>
        <v>160.966556920024</v>
      </c>
      <c r="H22" s="75">
        <f t="shared" si="11"/>
        <v>147.325607811623</v>
      </c>
      <c r="I22" s="75">
        <f t="shared" si="11"/>
        <v>177.84069733636</v>
      </c>
      <c r="J22" s="75">
        <f t="shared" si="11"/>
        <v>147.894612841299</v>
      </c>
      <c r="K22" s="75">
        <f t="shared" si="11"/>
        <v>185.064985103943</v>
      </c>
      <c r="L22" s="75">
        <f t="shared" si="11"/>
        <v>167.330757452743</v>
      </c>
      <c r="M22" s="75">
        <f t="shared" si="11"/>
        <v>105.65349576197</v>
      </c>
      <c r="N22" s="75">
        <f t="shared" si="11"/>
        <v>86.5500161443554</v>
      </c>
      <c r="O22" s="75">
        <f t="shared" si="11"/>
        <v>112.656021592208</v>
      </c>
      <c r="P22" s="75">
        <f t="shared" si="11"/>
        <v>169.098054449738</v>
      </c>
      <c r="Q22" s="75">
        <f t="shared" si="11"/>
        <v>190.04218665164</v>
      </c>
      <c r="R22" s="75">
        <f t="shared" si="11"/>
        <v>152.861661738848</v>
      </c>
      <c r="S22" s="96"/>
      <c r="T22" s="96"/>
      <c r="U22" s="96"/>
      <c r="V22" s="96"/>
      <c r="W22" s="96"/>
    </row>
    <row r="23" ht="15" spans="1:23">
      <c r="A23" s="55">
        <v>21</v>
      </c>
      <c r="B23" s="81"/>
      <c r="C23" s="66"/>
      <c r="D23" s="76" t="s">
        <v>48</v>
      </c>
      <c r="E23" s="77" t="s">
        <v>36</v>
      </c>
      <c r="F23" s="75">
        <f>F17/F21</f>
        <v>0.487943932039408</v>
      </c>
      <c r="G23" s="75">
        <f t="shared" ref="G23:R23" si="12">G17/G21</f>
        <v>0.480349460317234</v>
      </c>
      <c r="H23" s="75">
        <f t="shared" si="12"/>
        <v>0.511023734826582</v>
      </c>
      <c r="I23" s="75">
        <f t="shared" si="12"/>
        <v>0.560195882230397</v>
      </c>
      <c r="J23" s="75">
        <f t="shared" si="12"/>
        <v>0.442128921097368</v>
      </c>
      <c r="K23" s="75">
        <f t="shared" si="12"/>
        <v>0.676416577141073</v>
      </c>
      <c r="L23" s="75">
        <f t="shared" si="12"/>
        <v>0.777338684104519</v>
      </c>
      <c r="M23" s="75">
        <f t="shared" si="12"/>
        <v>1.44924852006986</v>
      </c>
      <c r="N23" s="75">
        <f t="shared" si="12"/>
        <v>0.649774188995369</v>
      </c>
      <c r="O23" s="75">
        <f t="shared" si="12"/>
        <v>0.399126836876572</v>
      </c>
      <c r="P23" s="75">
        <f t="shared" si="12"/>
        <v>0.455650499649295</v>
      </c>
      <c r="Q23" s="75">
        <f t="shared" si="12"/>
        <v>0.342476722162856</v>
      </c>
      <c r="R23" s="75">
        <f t="shared" si="12"/>
        <v>0.554262737242905</v>
      </c>
      <c r="S23" s="96"/>
      <c r="T23" s="96"/>
      <c r="U23" s="96"/>
      <c r="V23" s="96"/>
      <c r="W23" s="96"/>
    </row>
    <row r="24" ht="15" spans="1:23">
      <c r="A24" s="55">
        <v>22</v>
      </c>
      <c r="B24" s="81"/>
      <c r="C24" s="66"/>
      <c r="D24" s="76" t="s">
        <v>49</v>
      </c>
      <c r="E24" s="75" t="s">
        <v>38</v>
      </c>
      <c r="F24" s="75">
        <f>F18/F21</f>
        <v>33.3730537028378</v>
      </c>
      <c r="G24" s="75">
        <f t="shared" ref="G24:R24" si="13">G18/G21</f>
        <v>31.9148824576909</v>
      </c>
      <c r="H24" s="75">
        <f t="shared" si="13"/>
        <v>28.7114938809994</v>
      </c>
      <c r="I24" s="75">
        <f t="shared" si="13"/>
        <v>34.5609349287916</v>
      </c>
      <c r="J24" s="75">
        <f t="shared" si="13"/>
        <v>28.4109253998158</v>
      </c>
      <c r="K24" s="75">
        <f t="shared" si="13"/>
        <v>36.6992575108886</v>
      </c>
      <c r="L24" s="75">
        <f t="shared" si="13"/>
        <v>36.9095871782814</v>
      </c>
      <c r="M24" s="75">
        <f t="shared" si="13"/>
        <v>45.2798553214967</v>
      </c>
      <c r="N24" s="75">
        <f t="shared" si="13"/>
        <v>33.3643037119828</v>
      </c>
      <c r="O24" s="75">
        <f t="shared" si="13"/>
        <v>20.8158982357147</v>
      </c>
      <c r="P24" s="75">
        <f t="shared" si="13"/>
        <v>25.0852854767374</v>
      </c>
      <c r="Q24" s="75">
        <f t="shared" si="13"/>
        <v>22.0256404741142</v>
      </c>
      <c r="R24" s="75">
        <f t="shared" si="13"/>
        <v>30.1148950673453</v>
      </c>
      <c r="S24" s="96"/>
      <c r="T24" s="96"/>
      <c r="U24" s="96"/>
      <c r="V24" s="96"/>
      <c r="W24" s="96"/>
    </row>
    <row r="25" ht="15" spans="1:23">
      <c r="A25" s="55">
        <v>23</v>
      </c>
      <c r="B25" s="81"/>
      <c r="C25" s="66"/>
      <c r="D25" s="76" t="s">
        <v>50</v>
      </c>
      <c r="E25" s="77" t="s">
        <v>42</v>
      </c>
      <c r="F25" s="78">
        <f>F20/F21</f>
        <v>0.0629837881142918</v>
      </c>
      <c r="G25" s="78">
        <f t="shared" ref="G25:R25" si="14">G20/G21</f>
        <v>0.0586605294600926</v>
      </c>
      <c r="H25" s="78">
        <f t="shared" si="14"/>
        <v>0.0531020684219699</v>
      </c>
      <c r="I25" s="78">
        <f t="shared" si="14"/>
        <v>0.0639679913479917</v>
      </c>
      <c r="J25" s="78">
        <f t="shared" si="14"/>
        <v>0.0527893059768061</v>
      </c>
      <c r="K25" s="78">
        <f t="shared" si="14"/>
        <v>0.0674823017667296</v>
      </c>
      <c r="L25" s="78">
        <f t="shared" si="14"/>
        <v>0.0655841155772125</v>
      </c>
      <c r="M25" s="78">
        <f t="shared" si="14"/>
        <v>0.0683407447405495</v>
      </c>
      <c r="N25" s="78">
        <f t="shared" si="14"/>
        <v>0.0513183279255927</v>
      </c>
      <c r="O25" s="78">
        <f t="shared" si="14"/>
        <v>0.0392247857910718</v>
      </c>
      <c r="P25" s="78">
        <f t="shared" si="14"/>
        <v>0.0513603607897349</v>
      </c>
      <c r="Q25" s="78">
        <f t="shared" si="14"/>
        <v>0.0501899707324716</v>
      </c>
      <c r="R25" s="78">
        <f t="shared" si="14"/>
        <v>0.055497716257727</v>
      </c>
      <c r="S25" s="96"/>
      <c r="T25" s="96"/>
      <c r="U25" s="96"/>
      <c r="V25" s="96"/>
      <c r="W25" s="96"/>
    </row>
    <row r="26" customHeight="1" spans="1:23">
      <c r="A26" s="55">
        <v>24</v>
      </c>
      <c r="B26" s="81"/>
      <c r="C26" s="79" t="s">
        <v>51</v>
      </c>
      <c r="D26" s="67" t="s">
        <v>20</v>
      </c>
      <c r="E26" s="68" t="s">
        <v>21</v>
      </c>
      <c r="F26" s="70">
        <v>298785.177412807</v>
      </c>
      <c r="G26" s="70">
        <v>300351.859625618</v>
      </c>
      <c r="H26" s="70">
        <v>296876.812032218</v>
      </c>
      <c r="I26" s="70">
        <v>336937.220739329</v>
      </c>
      <c r="J26" s="111">
        <v>221396.650599513</v>
      </c>
      <c r="K26" s="111">
        <v>296661.049239244</v>
      </c>
      <c r="L26" s="70">
        <v>304468</v>
      </c>
      <c r="M26" s="70">
        <v>190263</v>
      </c>
      <c r="N26" s="70">
        <v>294938</v>
      </c>
      <c r="O26" s="70">
        <v>335659</v>
      </c>
      <c r="P26" s="70">
        <v>379914</v>
      </c>
      <c r="Q26" s="70">
        <v>439321</v>
      </c>
      <c r="R26" s="92">
        <f t="shared" ref="R26:R28" si="15">SUM(F26:Q26)</f>
        <v>3695571.76964873</v>
      </c>
      <c r="S26" s="96"/>
      <c r="T26" s="96"/>
      <c r="U26" s="96"/>
      <c r="V26" s="96"/>
      <c r="W26" s="96"/>
    </row>
    <row r="27" customHeight="1" spans="1:23">
      <c r="A27" s="55">
        <v>25</v>
      </c>
      <c r="B27" s="81"/>
      <c r="C27" s="82"/>
      <c r="D27" s="67" t="s">
        <v>24</v>
      </c>
      <c r="E27" s="70" t="s">
        <v>25</v>
      </c>
      <c r="F27" s="70">
        <v>159663</v>
      </c>
      <c r="G27" s="70">
        <v>168566</v>
      </c>
      <c r="H27" s="70">
        <v>189114</v>
      </c>
      <c r="I27" s="70">
        <v>173775</v>
      </c>
      <c r="J27" s="111">
        <v>112604</v>
      </c>
      <c r="K27" s="111">
        <v>151365</v>
      </c>
      <c r="L27" s="70">
        <v>138756</v>
      </c>
      <c r="M27" s="70">
        <v>89389</v>
      </c>
      <c r="N27" s="70">
        <v>198437</v>
      </c>
      <c r="O27" s="70">
        <v>158633</v>
      </c>
      <c r="P27" s="70">
        <v>170763</v>
      </c>
      <c r="Q27" s="70">
        <v>177761</v>
      </c>
      <c r="R27" s="92">
        <f t="shared" si="15"/>
        <v>1888826</v>
      </c>
      <c r="S27" s="96"/>
      <c r="T27" s="96"/>
      <c r="U27" s="96"/>
      <c r="V27" s="96"/>
      <c r="W27" s="96"/>
    </row>
    <row r="28" ht="15" spans="1:23">
      <c r="A28" s="55">
        <v>26</v>
      </c>
      <c r="B28" s="81"/>
      <c r="C28" s="82"/>
      <c r="D28" s="67" t="s">
        <v>46</v>
      </c>
      <c r="E28" s="70" t="s">
        <v>23</v>
      </c>
      <c r="F28" s="70">
        <v>1884.266</v>
      </c>
      <c r="G28" s="70">
        <v>1971.937</v>
      </c>
      <c r="H28" s="70">
        <v>2426.027</v>
      </c>
      <c r="I28" s="70">
        <v>1969.066</v>
      </c>
      <c r="J28" s="111">
        <v>1558.9752</v>
      </c>
      <c r="K28" s="111">
        <v>1689.698</v>
      </c>
      <c r="L28" s="70">
        <v>1821.209</v>
      </c>
      <c r="M28" s="70">
        <v>1038.914</v>
      </c>
      <c r="N28" s="70">
        <v>2472.668</v>
      </c>
      <c r="O28" s="70">
        <v>2689.502</v>
      </c>
      <c r="P28" s="70">
        <v>2568.306</v>
      </c>
      <c r="Q28" s="70">
        <v>2636.848</v>
      </c>
      <c r="R28" s="92">
        <f t="shared" si="15"/>
        <v>24727.4162</v>
      </c>
      <c r="S28" s="96"/>
      <c r="T28" s="96"/>
      <c r="U28" s="96"/>
      <c r="V28" s="96"/>
      <c r="W28" s="96"/>
    </row>
    <row r="29" ht="15" spans="1:23">
      <c r="A29" s="55">
        <v>27</v>
      </c>
      <c r="B29" s="81"/>
      <c r="C29" s="82"/>
      <c r="D29" s="76" t="s">
        <v>47</v>
      </c>
      <c r="E29" s="77" t="s">
        <v>34</v>
      </c>
      <c r="F29" s="75">
        <f>F26/F28</f>
        <v>158.568470381999</v>
      </c>
      <c r="G29" s="75">
        <f t="shared" ref="G29:R29" si="16">G26/G28</f>
        <v>152.313111233076</v>
      </c>
      <c r="H29" s="75">
        <f t="shared" si="16"/>
        <v>122.371602637653</v>
      </c>
      <c r="I29" s="75">
        <f t="shared" si="16"/>
        <v>171.115249940494</v>
      </c>
      <c r="J29" s="75">
        <f t="shared" si="16"/>
        <v>142.014222291357</v>
      </c>
      <c r="K29" s="75">
        <f t="shared" si="16"/>
        <v>175.570456519002</v>
      </c>
      <c r="L29" s="75">
        <f t="shared" si="16"/>
        <v>167.179055231991</v>
      </c>
      <c r="M29" s="75">
        <f t="shared" si="16"/>
        <v>183.136429001823</v>
      </c>
      <c r="N29" s="75">
        <f t="shared" si="16"/>
        <v>119.27925625276</v>
      </c>
      <c r="O29" s="75">
        <f t="shared" si="16"/>
        <v>124.80340226555</v>
      </c>
      <c r="P29" s="75">
        <f t="shared" si="16"/>
        <v>147.923962331591</v>
      </c>
      <c r="Q29" s="75">
        <f t="shared" si="16"/>
        <v>166.608390017172</v>
      </c>
      <c r="R29" s="75">
        <f t="shared" si="16"/>
        <v>149.452402942477</v>
      </c>
      <c r="S29" s="96"/>
      <c r="T29" s="96"/>
      <c r="U29" s="96"/>
      <c r="V29" s="96"/>
      <c r="W29" s="96"/>
    </row>
    <row r="30" ht="15" spans="1:23">
      <c r="A30" s="55">
        <v>28</v>
      </c>
      <c r="B30" s="81"/>
      <c r="C30" s="82"/>
      <c r="D30" s="76" t="s">
        <v>49</v>
      </c>
      <c r="E30" s="75" t="s">
        <v>38</v>
      </c>
      <c r="F30" s="75">
        <f>F27/F28</f>
        <v>84.7348516610712</v>
      </c>
      <c r="G30" s="75">
        <f t="shared" ref="G30:R30" si="17">G27/G28</f>
        <v>85.4824469544412</v>
      </c>
      <c r="H30" s="75">
        <f t="shared" si="17"/>
        <v>77.9521415054326</v>
      </c>
      <c r="I30" s="75">
        <f t="shared" si="17"/>
        <v>88.2525014397689</v>
      </c>
      <c r="J30" s="75">
        <f t="shared" si="17"/>
        <v>72.2295005077695</v>
      </c>
      <c r="K30" s="75">
        <f t="shared" si="17"/>
        <v>89.5810967403642</v>
      </c>
      <c r="L30" s="75">
        <f t="shared" si="17"/>
        <v>76.1889492090145</v>
      </c>
      <c r="M30" s="75">
        <f t="shared" si="17"/>
        <v>86.0408079975821</v>
      </c>
      <c r="N30" s="75">
        <f t="shared" si="17"/>
        <v>80.252181044928</v>
      </c>
      <c r="O30" s="75">
        <f t="shared" si="17"/>
        <v>58.98229486351</v>
      </c>
      <c r="P30" s="75">
        <f t="shared" si="17"/>
        <v>66.4885726233556</v>
      </c>
      <c r="Q30" s="75">
        <f t="shared" si="17"/>
        <v>67.4142005910087</v>
      </c>
      <c r="R30" s="75">
        <f t="shared" si="17"/>
        <v>76.3859023815031</v>
      </c>
      <c r="S30" s="95"/>
      <c r="T30" s="96"/>
      <c r="U30" s="96"/>
      <c r="V30" s="96"/>
      <c r="W30" s="96"/>
    </row>
    <row r="31" customHeight="1" spans="1:23">
      <c r="A31" s="55">
        <v>29</v>
      </c>
      <c r="B31" s="81"/>
      <c r="C31" s="79" t="s">
        <v>52</v>
      </c>
      <c r="D31" s="67" t="s">
        <v>20</v>
      </c>
      <c r="E31" s="68" t="s">
        <v>21</v>
      </c>
      <c r="F31" s="70">
        <v>595889.357114932</v>
      </c>
      <c r="G31" s="70">
        <v>549712.998020316</v>
      </c>
      <c r="H31" s="70">
        <v>612596.508226357</v>
      </c>
      <c r="I31" s="70">
        <v>615590.312532</v>
      </c>
      <c r="J31" s="111">
        <v>397255.759575982</v>
      </c>
      <c r="K31" s="111">
        <v>513164.321729103</v>
      </c>
      <c r="L31" s="70">
        <v>507571</v>
      </c>
      <c r="M31" s="70">
        <v>351889</v>
      </c>
      <c r="N31" s="70">
        <v>597053</v>
      </c>
      <c r="O31" s="70">
        <v>530055</v>
      </c>
      <c r="P31" s="70">
        <v>697232</v>
      </c>
      <c r="Q31" s="70">
        <v>805797</v>
      </c>
      <c r="R31" s="92">
        <f t="shared" ref="R31:R34" si="18">SUM(F31:Q31)</f>
        <v>6773806.25719869</v>
      </c>
      <c r="S31" s="94"/>
      <c r="T31" s="96"/>
      <c r="U31" s="96"/>
      <c r="V31" s="96"/>
      <c r="W31" s="96"/>
    </row>
    <row r="32" ht="15" spans="1:23">
      <c r="A32" s="55">
        <v>30</v>
      </c>
      <c r="B32" s="81"/>
      <c r="C32" s="82"/>
      <c r="D32" s="67" t="s">
        <v>22</v>
      </c>
      <c r="E32" s="70" t="s">
        <v>23</v>
      </c>
      <c r="F32" s="70">
        <v>3473</v>
      </c>
      <c r="G32" s="70">
        <v>3941.7</v>
      </c>
      <c r="H32" s="70">
        <v>4955.4</v>
      </c>
      <c r="I32" s="70">
        <v>4804.6</v>
      </c>
      <c r="J32" s="111">
        <v>2920.7</v>
      </c>
      <c r="K32" s="111">
        <v>4964.6</v>
      </c>
      <c r="L32" s="70">
        <v>4718</v>
      </c>
      <c r="M32" s="70">
        <v>5411</v>
      </c>
      <c r="N32" s="70">
        <v>6836</v>
      </c>
      <c r="O32" s="70">
        <v>4492</v>
      </c>
      <c r="P32" s="70">
        <v>4775</v>
      </c>
      <c r="Q32" s="70">
        <v>3479</v>
      </c>
      <c r="R32" s="92">
        <f t="shared" si="18"/>
        <v>54771</v>
      </c>
      <c r="S32" s="94"/>
      <c r="T32" s="96"/>
      <c r="U32" s="96"/>
      <c r="V32" s="96"/>
      <c r="W32" s="96"/>
    </row>
    <row r="33" ht="15" spans="1:23">
      <c r="A33" s="55">
        <v>31</v>
      </c>
      <c r="B33" s="81"/>
      <c r="C33" s="82"/>
      <c r="D33" s="67" t="s">
        <v>24</v>
      </c>
      <c r="E33" s="70" t="s">
        <v>25</v>
      </c>
      <c r="F33" s="70">
        <v>23955.2</v>
      </c>
      <c r="G33" s="70">
        <v>29718.8</v>
      </c>
      <c r="H33" s="70">
        <v>40858.8</v>
      </c>
      <c r="I33" s="70">
        <v>35004</v>
      </c>
      <c r="J33" s="111">
        <v>17915.2</v>
      </c>
      <c r="K33" s="111">
        <v>31442.8</v>
      </c>
      <c r="L33" s="70">
        <v>13230</v>
      </c>
      <c r="M33" s="70">
        <v>11351</v>
      </c>
      <c r="N33" s="70">
        <v>21607</v>
      </c>
      <c r="O33" s="70">
        <v>11064</v>
      </c>
      <c r="P33" s="70">
        <v>12764</v>
      </c>
      <c r="Q33" s="70">
        <v>6245</v>
      </c>
      <c r="R33" s="92">
        <f t="shared" si="18"/>
        <v>255155.8</v>
      </c>
      <c r="S33" s="94"/>
      <c r="T33" s="96"/>
      <c r="U33" s="96"/>
      <c r="V33" s="96"/>
      <c r="W33" s="96"/>
    </row>
    <row r="34" customHeight="1" spans="1:23">
      <c r="A34" s="55">
        <v>32</v>
      </c>
      <c r="B34" s="81"/>
      <c r="C34" s="82"/>
      <c r="D34" s="67" t="s">
        <v>46</v>
      </c>
      <c r="E34" s="70" t="s">
        <v>23</v>
      </c>
      <c r="F34" s="70">
        <v>1846.629869</v>
      </c>
      <c r="G34" s="70">
        <v>1935.05638</v>
      </c>
      <c r="H34" s="70">
        <v>2366.12474</v>
      </c>
      <c r="I34" s="70">
        <v>1935.656172</v>
      </c>
      <c r="J34" s="111">
        <v>1525.239501</v>
      </c>
      <c r="K34" s="111">
        <v>1655.196828</v>
      </c>
      <c r="L34" s="70">
        <v>1782.849846</v>
      </c>
      <c r="M34" s="70">
        <v>1004.394109</v>
      </c>
      <c r="N34" s="70">
        <v>2433.976904</v>
      </c>
      <c r="O34" s="70">
        <v>2642.769723</v>
      </c>
      <c r="P34" s="70">
        <v>2482.551019</v>
      </c>
      <c r="Q34" s="70">
        <v>2541.218272</v>
      </c>
      <c r="R34" s="92">
        <f t="shared" si="18"/>
        <v>24151.663363</v>
      </c>
      <c r="S34" s="96"/>
      <c r="T34" s="96"/>
      <c r="U34" s="96"/>
      <c r="V34" s="96"/>
      <c r="W34" s="96"/>
    </row>
    <row r="35" customHeight="1" spans="1:23">
      <c r="A35" s="55">
        <v>33</v>
      </c>
      <c r="B35" s="81"/>
      <c r="C35" s="82"/>
      <c r="D35" s="76" t="s">
        <v>47</v>
      </c>
      <c r="E35" s="77" t="s">
        <v>34</v>
      </c>
      <c r="F35" s="75">
        <f>F31/F34</f>
        <v>322.690197488045</v>
      </c>
      <c r="G35" s="75">
        <f t="shared" ref="G35:R35" si="19">G31/G34</f>
        <v>284.0811274038</v>
      </c>
      <c r="H35" s="75">
        <f t="shared" si="19"/>
        <v>258.902879408783</v>
      </c>
      <c r="I35" s="75">
        <f t="shared" si="19"/>
        <v>318.026683373187</v>
      </c>
      <c r="J35" s="75">
        <f t="shared" si="19"/>
        <v>260.454675685705</v>
      </c>
      <c r="K35" s="75">
        <f t="shared" si="19"/>
        <v>310.032204658806</v>
      </c>
      <c r="L35" s="75">
        <f t="shared" si="19"/>
        <v>284.696437638192</v>
      </c>
      <c r="M35" s="75">
        <f t="shared" si="19"/>
        <v>350.349525994681</v>
      </c>
      <c r="N35" s="75">
        <f t="shared" si="19"/>
        <v>245.299369529268</v>
      </c>
      <c r="O35" s="75">
        <f t="shared" si="19"/>
        <v>200.567985695816</v>
      </c>
      <c r="P35" s="75">
        <f t="shared" si="19"/>
        <v>280.853039741698</v>
      </c>
      <c r="Q35" s="75">
        <f t="shared" si="19"/>
        <v>317.090825640026</v>
      </c>
      <c r="R35" s="75">
        <f t="shared" si="19"/>
        <v>280.469554224413</v>
      </c>
      <c r="S35" s="96"/>
      <c r="T35" s="96"/>
      <c r="U35" s="96"/>
      <c r="V35" s="96"/>
      <c r="W35" s="96"/>
    </row>
    <row r="36" customHeight="1" spans="1:23">
      <c r="A36" s="55">
        <v>34</v>
      </c>
      <c r="B36" s="81"/>
      <c r="C36" s="82"/>
      <c r="D36" s="76" t="s">
        <v>48</v>
      </c>
      <c r="E36" s="77" t="s">
        <v>36</v>
      </c>
      <c r="F36" s="75">
        <f>F32/F34</f>
        <v>1.88072339687689</v>
      </c>
      <c r="G36" s="75">
        <f t="shared" ref="G36:R36" si="20">G32/G34</f>
        <v>2.03699491174516</v>
      </c>
      <c r="H36" s="75">
        <f t="shared" si="20"/>
        <v>2.0943105476341</v>
      </c>
      <c r="I36" s="75">
        <f t="shared" si="20"/>
        <v>2.48215569970554</v>
      </c>
      <c r="J36" s="75">
        <f t="shared" si="20"/>
        <v>1.91491237807904</v>
      </c>
      <c r="K36" s="75">
        <f t="shared" si="20"/>
        <v>2.99940159141001</v>
      </c>
      <c r="L36" s="75">
        <f t="shared" si="20"/>
        <v>2.64632493341226</v>
      </c>
      <c r="M36" s="75">
        <f t="shared" si="20"/>
        <v>5.38732749576491</v>
      </c>
      <c r="N36" s="75">
        <f t="shared" si="20"/>
        <v>2.80857225422547</v>
      </c>
      <c r="O36" s="75">
        <f t="shared" si="20"/>
        <v>1.69973189903992</v>
      </c>
      <c r="P36" s="75">
        <f t="shared" si="20"/>
        <v>1.9234247205616</v>
      </c>
      <c r="Q36" s="75">
        <f t="shared" si="20"/>
        <v>1.3690284059157</v>
      </c>
      <c r="R36" s="75">
        <f t="shared" si="20"/>
        <v>2.26779411325799</v>
      </c>
      <c r="S36" s="96"/>
      <c r="T36" s="96"/>
      <c r="U36" s="96"/>
      <c r="V36" s="96"/>
      <c r="W36" s="96"/>
    </row>
    <row r="37" ht="15" spans="1:23">
      <c r="A37" s="55">
        <v>35</v>
      </c>
      <c r="B37" s="81"/>
      <c r="C37" s="82"/>
      <c r="D37" s="76" t="s">
        <v>49</v>
      </c>
      <c r="E37" s="75" t="s">
        <v>38</v>
      </c>
      <c r="F37" s="75">
        <f>F33/F34</f>
        <v>12.9723884586424</v>
      </c>
      <c r="G37" s="75">
        <f t="shared" ref="G37:R37" si="21">G33/G34</f>
        <v>15.3581054832108</v>
      </c>
      <c r="H37" s="75">
        <f t="shared" si="21"/>
        <v>17.2682358242871</v>
      </c>
      <c r="I37" s="75">
        <f t="shared" si="21"/>
        <v>18.0837901412173</v>
      </c>
      <c r="J37" s="75">
        <f t="shared" si="21"/>
        <v>11.7458274508719</v>
      </c>
      <c r="K37" s="75">
        <f t="shared" si="21"/>
        <v>18.9964114648485</v>
      </c>
      <c r="L37" s="75">
        <f t="shared" si="21"/>
        <v>7.42070344829253</v>
      </c>
      <c r="M37" s="75">
        <f t="shared" si="21"/>
        <v>11.3013406772182</v>
      </c>
      <c r="N37" s="75">
        <f t="shared" si="21"/>
        <v>8.87724117862049</v>
      </c>
      <c r="O37" s="75">
        <f t="shared" si="21"/>
        <v>4.18651685907785</v>
      </c>
      <c r="P37" s="75">
        <f t="shared" si="21"/>
        <v>5.14148547293158</v>
      </c>
      <c r="Q37" s="75">
        <f t="shared" si="21"/>
        <v>2.45748272346753</v>
      </c>
      <c r="R37" s="75">
        <f t="shared" si="21"/>
        <v>10.5647298972747</v>
      </c>
      <c r="S37" s="96"/>
      <c r="T37" s="96"/>
      <c r="U37" s="96"/>
      <c r="V37" s="96"/>
      <c r="W37" s="96"/>
    </row>
    <row r="38" customHeight="1" spans="1:23">
      <c r="A38" s="55">
        <v>36</v>
      </c>
      <c r="B38" s="81"/>
      <c r="C38" s="79" t="s">
        <v>53</v>
      </c>
      <c r="D38" s="67" t="s">
        <v>20</v>
      </c>
      <c r="E38" s="68" t="s">
        <v>21</v>
      </c>
      <c r="F38" s="70">
        <v>207348.104487711</v>
      </c>
      <c r="G38" s="70">
        <v>203728.771109683</v>
      </c>
      <c r="H38" s="70">
        <v>236439.804956471</v>
      </c>
      <c r="I38" s="70">
        <v>233788.397812543</v>
      </c>
      <c r="J38" s="111">
        <v>160315.569520454</v>
      </c>
      <c r="K38" s="111">
        <v>207354.772074467</v>
      </c>
      <c r="L38" s="70">
        <v>173405</v>
      </c>
      <c r="M38" s="70">
        <v>129390</v>
      </c>
      <c r="N38" s="70">
        <v>211363</v>
      </c>
      <c r="O38" s="70">
        <v>166693</v>
      </c>
      <c r="P38" s="70">
        <v>286874</v>
      </c>
      <c r="Q38" s="70">
        <v>372633</v>
      </c>
      <c r="R38" s="92">
        <f t="shared" ref="R38:R39" si="22">SUM(F38:Q38)</f>
        <v>2589333.41996133</v>
      </c>
      <c r="S38" s="96"/>
      <c r="T38" s="96"/>
      <c r="U38" s="96"/>
      <c r="V38" s="96"/>
      <c r="W38" s="96"/>
    </row>
    <row r="39" ht="15" spans="1:18">
      <c r="A39" s="55">
        <v>37</v>
      </c>
      <c r="B39" s="81"/>
      <c r="C39" s="82"/>
      <c r="D39" s="67" t="s">
        <v>46</v>
      </c>
      <c r="E39" s="70" t="s">
        <v>23</v>
      </c>
      <c r="F39" s="70">
        <v>1485.27955</v>
      </c>
      <c r="G39" s="70">
        <v>1675.282087</v>
      </c>
      <c r="H39" s="70">
        <v>2028.747675</v>
      </c>
      <c r="I39" s="70">
        <v>1686.24553</v>
      </c>
      <c r="J39" s="111">
        <v>1295.247515</v>
      </c>
      <c r="K39" s="111">
        <v>1408.516662</v>
      </c>
      <c r="L39" s="70">
        <v>1470.816958</v>
      </c>
      <c r="M39" s="70">
        <v>859.844986</v>
      </c>
      <c r="N39" s="70">
        <v>1987.846423</v>
      </c>
      <c r="O39" s="70">
        <v>2271.460416</v>
      </c>
      <c r="P39" s="70">
        <v>2060.6649</v>
      </c>
      <c r="Q39" s="70">
        <v>2253.576174</v>
      </c>
      <c r="R39" s="92">
        <f t="shared" si="22"/>
        <v>20483.528876</v>
      </c>
    </row>
    <row r="40" ht="15" spans="1:18">
      <c r="A40" s="55">
        <v>38</v>
      </c>
      <c r="B40" s="81"/>
      <c r="C40" s="83"/>
      <c r="D40" s="76" t="s">
        <v>47</v>
      </c>
      <c r="E40" s="77" t="s">
        <v>34</v>
      </c>
      <c r="F40" s="75">
        <f>F38/F39</f>
        <v>139.602073217605</v>
      </c>
      <c r="G40" s="75">
        <f t="shared" ref="G40:R40" si="23">G38/G39</f>
        <v>121.608636951708</v>
      </c>
      <c r="H40" s="75">
        <f t="shared" si="23"/>
        <v>116.54470778702</v>
      </c>
      <c r="I40" s="75">
        <f t="shared" si="23"/>
        <v>138.644339542026</v>
      </c>
      <c r="J40" s="75">
        <f t="shared" si="23"/>
        <v>123.772149850798</v>
      </c>
      <c r="K40" s="75">
        <f t="shared" si="23"/>
        <v>147.214994091754</v>
      </c>
      <c r="L40" s="75">
        <f t="shared" si="23"/>
        <v>117.897063299973</v>
      </c>
      <c r="M40" s="75">
        <f t="shared" si="23"/>
        <v>150.480612327488</v>
      </c>
      <c r="N40" s="75">
        <f t="shared" si="23"/>
        <v>106.327630522391</v>
      </c>
      <c r="O40" s="75">
        <f t="shared" si="23"/>
        <v>73.3858265043171</v>
      </c>
      <c r="P40" s="75">
        <f t="shared" si="23"/>
        <v>139.214289523736</v>
      </c>
      <c r="Q40" s="75">
        <f t="shared" si="23"/>
        <v>165.351854665109</v>
      </c>
      <c r="R40" s="75">
        <f t="shared" si="23"/>
        <v>126.410514303284</v>
      </c>
    </row>
    <row r="41" ht="15" spans="1:18">
      <c r="A41" s="55">
        <v>39</v>
      </c>
      <c r="B41" s="81"/>
      <c r="C41" s="84" t="s">
        <v>54</v>
      </c>
      <c r="D41" s="67" t="s">
        <v>20</v>
      </c>
      <c r="E41" s="68" t="s">
        <v>21</v>
      </c>
      <c r="F41" s="70">
        <v>74222.0470171093</v>
      </c>
      <c r="G41" s="70">
        <v>72254.1920084645</v>
      </c>
      <c r="H41" s="70">
        <v>97487.8079785593</v>
      </c>
      <c r="I41" s="70">
        <v>101395.607332403</v>
      </c>
      <c r="J41" s="111">
        <v>55179.0938426159</v>
      </c>
      <c r="K41" s="111">
        <v>97421.2455313046</v>
      </c>
      <c r="L41" s="111">
        <v>75265</v>
      </c>
      <c r="M41" s="111">
        <v>59974</v>
      </c>
      <c r="N41" s="111">
        <v>95812</v>
      </c>
      <c r="O41" s="70">
        <v>76118</v>
      </c>
      <c r="P41" s="70">
        <v>112480</v>
      </c>
      <c r="Q41" s="70">
        <v>137420</v>
      </c>
      <c r="R41" s="92">
        <f t="shared" ref="R41:R42" si="24">SUM(F41:Q41)</f>
        <v>1055028.99371046</v>
      </c>
    </row>
    <row r="42" ht="15" spans="1:18">
      <c r="A42" s="55">
        <v>40</v>
      </c>
      <c r="B42" s="81"/>
      <c r="C42" s="85"/>
      <c r="D42" s="67" t="s">
        <v>46</v>
      </c>
      <c r="E42" s="70" t="s">
        <v>23</v>
      </c>
      <c r="F42" s="70">
        <v>1467.380334</v>
      </c>
      <c r="G42" s="70">
        <v>1640.324246</v>
      </c>
      <c r="H42" s="70">
        <v>1945.961509</v>
      </c>
      <c r="I42" s="70">
        <v>1675.270249</v>
      </c>
      <c r="J42" s="111">
        <v>1301.074839</v>
      </c>
      <c r="K42" s="111">
        <v>1392.967138</v>
      </c>
      <c r="L42" s="70">
        <v>1403.175153</v>
      </c>
      <c r="M42" s="70">
        <v>843.544125</v>
      </c>
      <c r="N42" s="70">
        <v>1915.28609</v>
      </c>
      <c r="O42" s="70">
        <v>2239.176719</v>
      </c>
      <c r="P42" s="70">
        <v>2003.684767</v>
      </c>
      <c r="Q42" s="70">
        <v>2187.804779</v>
      </c>
      <c r="R42" s="92">
        <f t="shared" si="24"/>
        <v>20015.649948</v>
      </c>
    </row>
    <row r="43" ht="15" spans="1:18">
      <c r="A43" s="55">
        <v>41</v>
      </c>
      <c r="B43" s="81"/>
      <c r="C43" s="86"/>
      <c r="D43" s="76" t="s">
        <v>47</v>
      </c>
      <c r="E43" s="77" t="s">
        <v>34</v>
      </c>
      <c r="F43" s="75">
        <f>F41/F42</f>
        <v>50.5813287103174</v>
      </c>
      <c r="G43" s="75">
        <f t="shared" ref="G43:R43" si="25">G41/G42</f>
        <v>44.0487252350622</v>
      </c>
      <c r="H43" s="75">
        <f t="shared" si="25"/>
        <v>50.0975006585083</v>
      </c>
      <c r="I43" s="75">
        <f t="shared" si="25"/>
        <v>60.524925690603</v>
      </c>
      <c r="J43" s="75">
        <f t="shared" si="25"/>
        <v>42.410391922594</v>
      </c>
      <c r="K43" s="75">
        <f t="shared" si="25"/>
        <v>69.9379352704476</v>
      </c>
      <c r="L43" s="75">
        <f t="shared" si="25"/>
        <v>53.6390626922682</v>
      </c>
      <c r="M43" s="75">
        <f t="shared" si="25"/>
        <v>71.0976441214619</v>
      </c>
      <c r="N43" s="75">
        <f t="shared" si="25"/>
        <v>50.0249025460212</v>
      </c>
      <c r="O43" s="75">
        <f t="shared" si="25"/>
        <v>33.9937439301324</v>
      </c>
      <c r="P43" s="75">
        <f t="shared" si="25"/>
        <v>56.1365749006565</v>
      </c>
      <c r="Q43" s="75">
        <f t="shared" si="25"/>
        <v>62.8118200120268</v>
      </c>
      <c r="R43" s="75">
        <f t="shared" si="25"/>
        <v>52.7102040878706</v>
      </c>
    </row>
    <row r="44" ht="15" spans="1:23">
      <c r="A44" s="55">
        <v>42</v>
      </c>
      <c r="B44" s="81"/>
      <c r="C44" s="79" t="s">
        <v>55</v>
      </c>
      <c r="D44" s="67" t="s">
        <v>20</v>
      </c>
      <c r="E44" s="68" t="s">
        <v>21</v>
      </c>
      <c r="F44" s="70">
        <v>257841.120013205</v>
      </c>
      <c r="G44" s="70">
        <v>263797.656956406</v>
      </c>
      <c r="H44" s="70">
        <v>267292.963962769</v>
      </c>
      <c r="I44" s="70">
        <v>263901.629620033</v>
      </c>
      <c r="J44" s="111">
        <v>165104.502496827</v>
      </c>
      <c r="K44" s="111">
        <v>232739.991586057</v>
      </c>
      <c r="L44" s="111">
        <v>201156</v>
      </c>
      <c r="M44" s="111">
        <v>152202</v>
      </c>
      <c r="N44" s="111">
        <v>261275</v>
      </c>
      <c r="O44" s="111">
        <v>247014</v>
      </c>
      <c r="P44" s="111">
        <v>344036</v>
      </c>
      <c r="Q44" s="111">
        <v>420713</v>
      </c>
      <c r="R44" s="92">
        <f t="shared" ref="R44:R47" si="26">SUM(F44:Q44)</f>
        <v>3077073.8646353</v>
      </c>
      <c r="S44" s="94"/>
      <c r="T44" s="96"/>
      <c r="U44" s="96"/>
      <c r="V44" s="96"/>
      <c r="W44" s="96"/>
    </row>
    <row r="45" ht="15" spans="1:23">
      <c r="A45" s="55">
        <v>43</v>
      </c>
      <c r="B45" s="81"/>
      <c r="C45" s="82"/>
      <c r="D45" s="67" t="s">
        <v>22</v>
      </c>
      <c r="E45" s="70" t="s">
        <v>23</v>
      </c>
      <c r="F45" s="70">
        <v>496</v>
      </c>
      <c r="G45" s="70">
        <v>333</v>
      </c>
      <c r="H45" s="70">
        <v>465</v>
      </c>
      <c r="I45" s="70">
        <v>248</v>
      </c>
      <c r="J45" s="111">
        <v>156</v>
      </c>
      <c r="K45" s="111">
        <v>148</v>
      </c>
      <c r="L45" s="111">
        <v>954</v>
      </c>
      <c r="M45" s="111">
        <v>856</v>
      </c>
      <c r="N45" s="111">
        <v>88</v>
      </c>
      <c r="O45" s="111">
        <v>352</v>
      </c>
      <c r="P45" s="111">
        <v>282</v>
      </c>
      <c r="Q45" s="111">
        <v>549</v>
      </c>
      <c r="R45" s="92">
        <f t="shared" si="26"/>
        <v>4927</v>
      </c>
      <c r="S45" s="94"/>
      <c r="T45" s="96"/>
      <c r="U45" s="96"/>
      <c r="V45" s="96"/>
      <c r="W45" s="96"/>
    </row>
    <row r="46" ht="15" spans="1:23">
      <c r="A46" s="55">
        <v>44</v>
      </c>
      <c r="B46" s="81"/>
      <c r="C46" s="82"/>
      <c r="D46" s="67" t="s">
        <v>24</v>
      </c>
      <c r="E46" s="70" t="s">
        <v>25</v>
      </c>
      <c r="F46" s="119">
        <v>83281</v>
      </c>
      <c r="G46" s="119">
        <v>74623</v>
      </c>
      <c r="H46" s="70">
        <v>54321</v>
      </c>
      <c r="I46" s="70">
        <v>85436</v>
      </c>
      <c r="J46" s="120">
        <v>59568</v>
      </c>
      <c r="K46" s="120">
        <v>54108</v>
      </c>
      <c r="L46" s="111">
        <v>66488</v>
      </c>
      <c r="M46" s="111">
        <v>49878</v>
      </c>
      <c r="N46" s="111">
        <v>99539</v>
      </c>
      <c r="O46" s="111">
        <v>107187</v>
      </c>
      <c r="P46" s="111">
        <v>114896</v>
      </c>
      <c r="Q46" s="111">
        <v>127176</v>
      </c>
      <c r="R46" s="92">
        <f t="shared" si="26"/>
        <v>976501</v>
      </c>
      <c r="S46" s="94"/>
      <c r="T46" s="96"/>
      <c r="U46" s="96"/>
      <c r="V46" s="96"/>
      <c r="W46" s="96"/>
    </row>
    <row r="47" customHeight="1" spans="1:23">
      <c r="A47" s="55">
        <v>45</v>
      </c>
      <c r="B47" s="81"/>
      <c r="C47" s="82"/>
      <c r="D47" s="67" t="s">
        <v>46</v>
      </c>
      <c r="E47" s="70" t="s">
        <v>23</v>
      </c>
      <c r="F47" s="70">
        <v>1450.575526</v>
      </c>
      <c r="G47" s="70">
        <v>1676.546332</v>
      </c>
      <c r="H47" s="70">
        <v>1840.082806</v>
      </c>
      <c r="I47" s="70">
        <v>1753.107175</v>
      </c>
      <c r="J47" s="120">
        <v>1278.288237</v>
      </c>
      <c r="K47" s="120">
        <v>1411.977188</v>
      </c>
      <c r="L47" s="70">
        <v>1307.487218</v>
      </c>
      <c r="M47" s="70">
        <v>919.85921</v>
      </c>
      <c r="N47" s="70">
        <v>1809.296281</v>
      </c>
      <c r="O47" s="70">
        <v>2293.583987</v>
      </c>
      <c r="P47" s="70">
        <v>1983.211957</v>
      </c>
      <c r="Q47" s="70">
        <v>2141.936073</v>
      </c>
      <c r="R47" s="92">
        <f t="shared" si="26"/>
        <v>19865.95199</v>
      </c>
      <c r="S47" s="96"/>
      <c r="T47" s="96"/>
      <c r="U47" s="96"/>
      <c r="V47" s="96"/>
      <c r="W47" s="96"/>
    </row>
    <row r="48" customHeight="1" spans="1:23">
      <c r="A48" s="55">
        <v>46</v>
      </c>
      <c r="B48" s="81"/>
      <c r="C48" s="82"/>
      <c r="D48" s="76" t="s">
        <v>47</v>
      </c>
      <c r="E48" s="77" t="s">
        <v>34</v>
      </c>
      <c r="F48" s="75">
        <f>F44/F47</f>
        <v>177.750910167503</v>
      </c>
      <c r="G48" s="75">
        <f t="shared" ref="G48:R48" si="27">G44/G47</f>
        <v>157.345879395838</v>
      </c>
      <c r="H48" s="75">
        <f t="shared" si="27"/>
        <v>145.26137796147</v>
      </c>
      <c r="I48" s="75">
        <f t="shared" si="27"/>
        <v>150.533654407086</v>
      </c>
      <c r="J48" s="75">
        <f t="shared" si="27"/>
        <v>129.160620991326</v>
      </c>
      <c r="K48" s="75">
        <f t="shared" si="27"/>
        <v>164.832685374841</v>
      </c>
      <c r="L48" s="75">
        <f t="shared" si="27"/>
        <v>153.849305163915</v>
      </c>
      <c r="M48" s="75">
        <f t="shared" si="27"/>
        <v>165.462277645728</v>
      </c>
      <c r="N48" s="75">
        <f t="shared" si="27"/>
        <v>144.40697344251</v>
      </c>
      <c r="O48" s="75">
        <f t="shared" si="27"/>
        <v>107.697822011346</v>
      </c>
      <c r="P48" s="75">
        <f t="shared" si="27"/>
        <v>173.474145708774</v>
      </c>
      <c r="Q48" s="75">
        <f t="shared" si="27"/>
        <v>196.417159831828</v>
      </c>
      <c r="R48" s="75">
        <f t="shared" si="27"/>
        <v>154.891840380175</v>
      </c>
      <c r="S48" s="96"/>
      <c r="T48" s="96"/>
      <c r="U48" s="96"/>
      <c r="V48" s="96"/>
      <c r="W48" s="96"/>
    </row>
    <row r="49" customHeight="1" spans="1:23">
      <c r="A49" s="55">
        <v>47</v>
      </c>
      <c r="B49" s="81"/>
      <c r="C49" s="82"/>
      <c r="D49" s="76" t="s">
        <v>48</v>
      </c>
      <c r="E49" s="77" t="s">
        <v>36</v>
      </c>
      <c r="F49" s="75">
        <f>F45/F47</f>
        <v>0.341933247259267</v>
      </c>
      <c r="G49" s="75">
        <f t="shared" ref="G49:R49" si="28">G45/G47</f>
        <v>0.198622605080502</v>
      </c>
      <c r="H49" s="75">
        <f t="shared" si="28"/>
        <v>0.252706018709465</v>
      </c>
      <c r="I49" s="75">
        <f t="shared" si="28"/>
        <v>0.141463113913729</v>
      </c>
      <c r="J49" s="75">
        <f t="shared" si="28"/>
        <v>0.122038203501047</v>
      </c>
      <c r="K49" s="75">
        <f t="shared" si="28"/>
        <v>0.104817557434929</v>
      </c>
      <c r="L49" s="75">
        <f t="shared" si="28"/>
        <v>0.729643844212326</v>
      </c>
      <c r="M49" s="75">
        <f t="shared" si="28"/>
        <v>0.930577191263868</v>
      </c>
      <c r="N49" s="75">
        <f t="shared" si="28"/>
        <v>0.0486376946242117</v>
      </c>
      <c r="O49" s="75">
        <f t="shared" si="28"/>
        <v>0.153471598160403</v>
      </c>
      <c r="P49" s="75">
        <f t="shared" si="28"/>
        <v>0.142193575933548</v>
      </c>
      <c r="Q49" s="75">
        <f t="shared" si="28"/>
        <v>0.256310170466978</v>
      </c>
      <c r="R49" s="75">
        <f t="shared" si="28"/>
        <v>0.248012277613483</v>
      </c>
      <c r="S49" s="96"/>
      <c r="T49" s="96"/>
      <c r="U49" s="96"/>
      <c r="V49" s="96"/>
      <c r="W49" s="96"/>
    </row>
    <row r="50" ht="15" spans="1:23">
      <c r="A50" s="55">
        <v>48</v>
      </c>
      <c r="B50" s="81"/>
      <c r="C50" s="83"/>
      <c r="D50" s="76" t="s">
        <v>49</v>
      </c>
      <c r="E50" s="75" t="s">
        <v>38</v>
      </c>
      <c r="F50" s="75">
        <f>F46/F47</f>
        <v>57.4123846068529</v>
      </c>
      <c r="G50" s="75">
        <f t="shared" ref="G50:R50" si="29">G46/G47</f>
        <v>44.5099539306976</v>
      </c>
      <c r="H50" s="75">
        <f t="shared" si="29"/>
        <v>29.5209540694985</v>
      </c>
      <c r="I50" s="75">
        <f t="shared" si="29"/>
        <v>48.7340427432795</v>
      </c>
      <c r="J50" s="75">
        <f t="shared" si="29"/>
        <v>46.5998186291688</v>
      </c>
      <c r="K50" s="75">
        <f t="shared" si="29"/>
        <v>38.3207324168186</v>
      </c>
      <c r="L50" s="75">
        <f t="shared" si="29"/>
        <v>50.8517399517706</v>
      </c>
      <c r="M50" s="75">
        <f t="shared" si="29"/>
        <v>54.2235153573121</v>
      </c>
      <c r="N50" s="75">
        <f t="shared" si="29"/>
        <v>55.0153123318115</v>
      </c>
      <c r="O50" s="75">
        <f t="shared" si="29"/>
        <v>46.7334096364181</v>
      </c>
      <c r="P50" s="75">
        <f t="shared" si="29"/>
        <v>57.9343017746842</v>
      </c>
      <c r="Q50" s="75">
        <f t="shared" si="29"/>
        <v>59.3743210187767</v>
      </c>
      <c r="R50" s="75">
        <f t="shared" si="29"/>
        <v>49.1545031666011</v>
      </c>
      <c r="S50" s="96"/>
      <c r="T50" s="96"/>
      <c r="U50" s="96"/>
      <c r="V50" s="96"/>
      <c r="W50" s="96"/>
    </row>
    <row r="51" ht="15" spans="1:18">
      <c r="A51" s="55">
        <v>49</v>
      </c>
      <c r="B51" s="81"/>
      <c r="C51" s="79" t="s">
        <v>56</v>
      </c>
      <c r="D51" s="67" t="s">
        <v>20</v>
      </c>
      <c r="E51" s="68" t="s">
        <v>21</v>
      </c>
      <c r="F51" s="70">
        <v>551608.453829379</v>
      </c>
      <c r="G51" s="70">
        <v>695024.001607897</v>
      </c>
      <c r="H51" s="70">
        <v>762206.167954073</v>
      </c>
      <c r="I51" s="70">
        <v>663921.353274858</v>
      </c>
      <c r="J51" s="111">
        <v>567922.831321586</v>
      </c>
      <c r="K51" s="111">
        <v>650854.559189754</v>
      </c>
      <c r="L51" s="70">
        <v>661917</v>
      </c>
      <c r="M51" s="70">
        <v>434827</v>
      </c>
      <c r="N51" s="70">
        <v>650450</v>
      </c>
      <c r="O51" s="70">
        <v>581937</v>
      </c>
      <c r="P51" s="70">
        <v>899123</v>
      </c>
      <c r="Q51" s="70">
        <v>1063364</v>
      </c>
      <c r="R51" s="92">
        <f t="shared" ref="R51:R55" si="30">SUM(F51:Q51)</f>
        <v>8183155.36717755</v>
      </c>
    </row>
    <row r="52" ht="15" spans="1:18">
      <c r="A52" s="55">
        <v>50</v>
      </c>
      <c r="B52" s="81"/>
      <c r="C52" s="82"/>
      <c r="D52" s="67" t="s">
        <v>22</v>
      </c>
      <c r="E52" s="70" t="s">
        <v>23</v>
      </c>
      <c r="F52" s="70">
        <v>398</v>
      </c>
      <c r="G52" s="70">
        <v>315</v>
      </c>
      <c r="H52" s="70">
        <v>308</v>
      </c>
      <c r="I52" s="70">
        <v>402</v>
      </c>
      <c r="J52" s="111">
        <v>315</v>
      </c>
      <c r="K52" s="111">
        <v>372</v>
      </c>
      <c r="L52" s="70">
        <v>341</v>
      </c>
      <c r="M52" s="70">
        <v>216</v>
      </c>
      <c r="N52" s="70">
        <v>353</v>
      </c>
      <c r="O52" s="70">
        <v>326</v>
      </c>
      <c r="P52" s="70">
        <v>349</v>
      </c>
      <c r="Q52" s="70">
        <v>362</v>
      </c>
      <c r="R52" s="92">
        <f t="shared" si="30"/>
        <v>4057</v>
      </c>
    </row>
    <row r="53" ht="15" spans="1:18">
      <c r="A53" s="55">
        <v>51</v>
      </c>
      <c r="B53" s="81"/>
      <c r="C53" s="82"/>
      <c r="D53" s="67" t="s">
        <v>26</v>
      </c>
      <c r="E53" s="70" t="s">
        <v>25</v>
      </c>
      <c r="F53" s="70">
        <v>1600000</v>
      </c>
      <c r="G53" s="70">
        <v>1595000</v>
      </c>
      <c r="H53" s="70">
        <v>1729000</v>
      </c>
      <c r="I53" s="70">
        <v>1789000</v>
      </c>
      <c r="J53" s="111">
        <v>1397000</v>
      </c>
      <c r="K53" s="111">
        <v>1619000</v>
      </c>
      <c r="L53" s="70">
        <v>1566000</v>
      </c>
      <c r="M53" s="70">
        <v>1079000</v>
      </c>
      <c r="N53" s="70">
        <v>1740000</v>
      </c>
      <c r="O53" s="70">
        <v>1622000</v>
      </c>
      <c r="P53" s="70">
        <v>1829000</v>
      </c>
      <c r="Q53" s="70">
        <v>1931000</v>
      </c>
      <c r="R53" s="92">
        <f t="shared" si="30"/>
        <v>19496000</v>
      </c>
    </row>
    <row r="54" ht="15" spans="1:18">
      <c r="A54" s="55">
        <v>52</v>
      </c>
      <c r="B54" s="81"/>
      <c r="C54" s="82"/>
      <c r="D54" s="73" t="s">
        <v>45</v>
      </c>
      <c r="E54" s="74" t="s">
        <v>30</v>
      </c>
      <c r="F54" s="75">
        <f>(F51*$S$3+F52*$S$4)/1000</f>
        <v>67.8950047756307</v>
      </c>
      <c r="G54" s="75">
        <f t="shared" ref="G54:Q54" si="31">(G51*$S$3+G52*$S$4)/1000</f>
        <v>85.4994362976105</v>
      </c>
      <c r="H54" s="75">
        <f t="shared" si="31"/>
        <v>93.7543248415556</v>
      </c>
      <c r="I54" s="75">
        <f t="shared" si="31"/>
        <v>81.69928851748</v>
      </c>
      <c r="J54" s="75">
        <f t="shared" si="31"/>
        <v>69.8787024694229</v>
      </c>
      <c r="K54" s="75">
        <f t="shared" si="31"/>
        <v>80.0856665244208</v>
      </c>
      <c r="L54" s="75">
        <f t="shared" si="31"/>
        <v>81.4372704</v>
      </c>
      <c r="M54" s="75">
        <f t="shared" si="31"/>
        <v>53.4957719</v>
      </c>
      <c r="N54" s="75">
        <f t="shared" si="31"/>
        <v>80.0310613</v>
      </c>
      <c r="O54" s="75">
        <f t="shared" si="31"/>
        <v>71.6038719</v>
      </c>
      <c r="P54" s="75">
        <f t="shared" si="31"/>
        <v>110.5919446</v>
      </c>
      <c r="Q54" s="75">
        <f t="shared" si="31"/>
        <v>130.7805058</v>
      </c>
      <c r="R54" s="92">
        <f t="shared" si="30"/>
        <v>1006.75284932612</v>
      </c>
    </row>
    <row r="55" ht="15" spans="1:18">
      <c r="A55" s="55">
        <v>53</v>
      </c>
      <c r="B55" s="81"/>
      <c r="C55" s="82"/>
      <c r="D55" s="67" t="s">
        <v>46</v>
      </c>
      <c r="E55" s="70" t="s">
        <v>23</v>
      </c>
      <c r="F55" s="70">
        <v>938.5632</v>
      </c>
      <c r="G55" s="70">
        <v>1149.761125</v>
      </c>
      <c r="H55" s="70">
        <v>1284.8777</v>
      </c>
      <c r="I55" s="70">
        <v>1167.17433</v>
      </c>
      <c r="J55" s="111">
        <v>945.17755</v>
      </c>
      <c r="K55" s="111">
        <v>966.89575</v>
      </c>
      <c r="L55" s="70">
        <v>964.289125</v>
      </c>
      <c r="M55" s="70">
        <v>675.07885</v>
      </c>
      <c r="N55" s="70">
        <v>1375.27629</v>
      </c>
      <c r="O55" s="70">
        <v>1628.02576</v>
      </c>
      <c r="P55" s="70">
        <v>1731.053855</v>
      </c>
      <c r="Q55" s="70">
        <v>1692.304525</v>
      </c>
      <c r="R55" s="92">
        <f t="shared" si="30"/>
        <v>14518.47806</v>
      </c>
    </row>
    <row r="56" ht="15" spans="1:18">
      <c r="A56" s="55">
        <v>54</v>
      </c>
      <c r="B56" s="81"/>
      <c r="C56" s="82"/>
      <c r="D56" s="76" t="s">
        <v>47</v>
      </c>
      <c r="E56" s="77" t="s">
        <v>34</v>
      </c>
      <c r="F56" s="75">
        <f>F51/F55</f>
        <v>587.715833978339</v>
      </c>
      <c r="G56" s="75">
        <f t="shared" ref="G56:R56" si="32">G51/G55</f>
        <v>604.494261021303</v>
      </c>
      <c r="H56" s="75">
        <f t="shared" si="32"/>
        <v>593.213010042958</v>
      </c>
      <c r="I56" s="75">
        <f t="shared" si="32"/>
        <v>568.827925880496</v>
      </c>
      <c r="J56" s="75">
        <f t="shared" si="32"/>
        <v>600.863648656896</v>
      </c>
      <c r="K56" s="75">
        <f t="shared" si="32"/>
        <v>673.138297680752</v>
      </c>
      <c r="L56" s="75">
        <f t="shared" si="32"/>
        <v>686.430016516053</v>
      </c>
      <c r="M56" s="75">
        <f t="shared" si="32"/>
        <v>644.112906218288</v>
      </c>
      <c r="N56" s="75">
        <f t="shared" si="32"/>
        <v>472.959509830567</v>
      </c>
      <c r="O56" s="75">
        <f t="shared" si="32"/>
        <v>357.44950374741</v>
      </c>
      <c r="P56" s="75">
        <f t="shared" si="32"/>
        <v>519.407872495105</v>
      </c>
      <c r="Q56" s="75">
        <f t="shared" si="32"/>
        <v>628.352630564526</v>
      </c>
      <c r="R56" s="75">
        <f t="shared" si="32"/>
        <v>563.637271989482</v>
      </c>
    </row>
    <row r="57" ht="15" spans="1:18">
      <c r="A57" s="55">
        <v>55</v>
      </c>
      <c r="B57" s="87"/>
      <c r="C57" s="83"/>
      <c r="D57" s="76" t="s">
        <v>50</v>
      </c>
      <c r="E57" s="77" t="s">
        <v>42</v>
      </c>
      <c r="F57" s="78">
        <f>F54/F55</f>
        <v>0.0723392998741381</v>
      </c>
      <c r="G57" s="78">
        <f t="shared" ref="G57:R57" si="33">G54/G55</f>
        <v>0.0743627823541264</v>
      </c>
      <c r="H57" s="78">
        <f t="shared" si="33"/>
        <v>0.0729675087687767</v>
      </c>
      <c r="I57" s="78">
        <f t="shared" si="33"/>
        <v>0.0699975028730113</v>
      </c>
      <c r="J57" s="78">
        <f t="shared" si="33"/>
        <v>0.0739318263213329</v>
      </c>
      <c r="K57" s="78">
        <f t="shared" si="33"/>
        <v>0.0828276125160554</v>
      </c>
      <c r="L57" s="78">
        <f t="shared" si="33"/>
        <v>0.0844531668860208</v>
      </c>
      <c r="M57" s="78">
        <f t="shared" si="33"/>
        <v>0.0792437385647617</v>
      </c>
      <c r="N57" s="78">
        <f t="shared" si="33"/>
        <v>0.0581927150798186</v>
      </c>
      <c r="O57" s="78">
        <f t="shared" si="33"/>
        <v>0.0439820263654796</v>
      </c>
      <c r="P57" s="78">
        <f t="shared" si="33"/>
        <v>0.0638870617921936</v>
      </c>
      <c r="Q57" s="78">
        <f t="shared" si="33"/>
        <v>0.0772795344265832</v>
      </c>
      <c r="R57" s="78">
        <f t="shared" si="33"/>
        <v>0.0693428639810281</v>
      </c>
    </row>
    <row r="58" ht="15.9" customHeight="1" spans="1:18">
      <c r="A58" s="55">
        <v>56</v>
      </c>
      <c r="B58" s="66" t="s">
        <v>57</v>
      </c>
      <c r="C58" s="79" t="s">
        <v>58</v>
      </c>
      <c r="D58" s="67" t="s">
        <v>20</v>
      </c>
      <c r="E58" s="68" t="s">
        <v>21</v>
      </c>
      <c r="F58" s="70">
        <v>34726</v>
      </c>
      <c r="G58" s="70">
        <v>43052</v>
      </c>
      <c r="H58" s="70">
        <v>41956</v>
      </c>
      <c r="I58" s="70">
        <v>42461</v>
      </c>
      <c r="J58" s="111">
        <v>23696</v>
      </c>
      <c r="K58" s="111">
        <v>35922</v>
      </c>
      <c r="L58" s="70">
        <v>244954</v>
      </c>
      <c r="M58" s="70">
        <v>165368</v>
      </c>
      <c r="N58" s="70">
        <v>294938</v>
      </c>
      <c r="O58" s="70">
        <v>43247</v>
      </c>
      <c r="P58" s="70">
        <v>49037</v>
      </c>
      <c r="Q58" s="70">
        <v>43828</v>
      </c>
      <c r="R58" s="92">
        <f t="shared" ref="R58:R60" si="34">SUM(F58:Q58)</f>
        <v>1063185</v>
      </c>
    </row>
    <row r="59" ht="15.9" customHeight="1" spans="1:18">
      <c r="A59" s="55">
        <v>57</v>
      </c>
      <c r="B59" s="66"/>
      <c r="C59" s="82"/>
      <c r="D59" s="67" t="s">
        <v>24</v>
      </c>
      <c r="E59" s="70" t="s">
        <v>25</v>
      </c>
      <c r="F59" s="70">
        <v>159663</v>
      </c>
      <c r="G59" s="70">
        <v>168566</v>
      </c>
      <c r="H59" s="70">
        <v>189114</v>
      </c>
      <c r="I59" s="70">
        <v>173775</v>
      </c>
      <c r="J59" s="111">
        <v>112604</v>
      </c>
      <c r="K59" s="111">
        <v>151365</v>
      </c>
      <c r="L59" s="70">
        <v>138756</v>
      </c>
      <c r="M59" s="70">
        <v>89389</v>
      </c>
      <c r="N59" s="70">
        <v>198437</v>
      </c>
      <c r="O59" s="70">
        <v>158633</v>
      </c>
      <c r="P59" s="70">
        <v>170763</v>
      </c>
      <c r="Q59" s="70">
        <v>177761</v>
      </c>
      <c r="R59" s="92">
        <f t="shared" si="34"/>
        <v>1888826</v>
      </c>
    </row>
    <row r="60" ht="15" spans="1:18">
      <c r="A60" s="55">
        <v>58</v>
      </c>
      <c r="B60" s="66"/>
      <c r="C60" s="81"/>
      <c r="D60" s="68" t="s">
        <v>59</v>
      </c>
      <c r="E60" s="70" t="s">
        <v>23</v>
      </c>
      <c r="F60" s="70">
        <v>1884.266</v>
      </c>
      <c r="G60" s="70">
        <v>1971.937</v>
      </c>
      <c r="H60" s="70">
        <v>2426.027</v>
      </c>
      <c r="I60" s="70">
        <v>1969.066</v>
      </c>
      <c r="J60" s="111">
        <f>J28</f>
        <v>1558.9752</v>
      </c>
      <c r="K60" s="111">
        <f>K28</f>
        <v>1689.698</v>
      </c>
      <c r="L60" s="70">
        <v>1821.209</v>
      </c>
      <c r="M60" s="70">
        <v>1038.914</v>
      </c>
      <c r="N60" s="70">
        <v>2472.668</v>
      </c>
      <c r="O60" s="70">
        <v>2689.502</v>
      </c>
      <c r="P60" s="70">
        <v>2568.306</v>
      </c>
      <c r="Q60" s="70">
        <v>2636.848</v>
      </c>
      <c r="R60" s="92">
        <f t="shared" si="34"/>
        <v>24727.4162</v>
      </c>
    </row>
    <row r="61" ht="15" spans="1:18">
      <c r="A61" s="55">
        <v>59</v>
      </c>
      <c r="B61" s="66"/>
      <c r="C61" s="81"/>
      <c r="D61" s="76" t="s">
        <v>60</v>
      </c>
      <c r="E61" s="77" t="s">
        <v>34</v>
      </c>
      <c r="F61" s="75">
        <f>F58/F60</f>
        <v>18.4294574120639</v>
      </c>
      <c r="G61" s="75">
        <f t="shared" ref="G61:R61" si="35">G58/G60</f>
        <v>21.8323404855226</v>
      </c>
      <c r="H61" s="75">
        <f t="shared" si="35"/>
        <v>17.2941191503639</v>
      </c>
      <c r="I61" s="75">
        <f t="shared" si="35"/>
        <v>21.5640308653951</v>
      </c>
      <c r="J61" s="75">
        <f t="shared" si="35"/>
        <v>15.1997286422517</v>
      </c>
      <c r="K61" s="75">
        <f t="shared" si="35"/>
        <v>21.2594203224482</v>
      </c>
      <c r="L61" s="75">
        <f t="shared" si="35"/>
        <v>134.500762954719</v>
      </c>
      <c r="M61" s="75">
        <f t="shared" si="35"/>
        <v>159.173906598621</v>
      </c>
      <c r="N61" s="75">
        <f t="shared" si="35"/>
        <v>119.27925625276</v>
      </c>
      <c r="O61" s="75">
        <f t="shared" si="35"/>
        <v>16.0799285518286</v>
      </c>
      <c r="P61" s="75">
        <f t="shared" si="35"/>
        <v>19.0931298684814</v>
      </c>
      <c r="Q61" s="75">
        <f t="shared" si="35"/>
        <v>16.6213600480574</v>
      </c>
      <c r="R61" s="75">
        <f t="shared" si="35"/>
        <v>42.9962027330619</v>
      </c>
    </row>
    <row r="62" ht="15" spans="1:18">
      <c r="A62" s="55">
        <v>60</v>
      </c>
      <c r="B62" s="66"/>
      <c r="C62" s="87"/>
      <c r="D62" s="76" t="s">
        <v>61</v>
      </c>
      <c r="E62" s="75" t="s">
        <v>38</v>
      </c>
      <c r="F62" s="75">
        <f>F59/F60</f>
        <v>84.7348516610712</v>
      </c>
      <c r="G62" s="75">
        <f t="shared" ref="G62:R62" si="36">G59/G60</f>
        <v>85.4824469544412</v>
      </c>
      <c r="H62" s="75">
        <f t="shared" si="36"/>
        <v>77.9521415054326</v>
      </c>
      <c r="I62" s="75">
        <f t="shared" si="36"/>
        <v>88.2525014397689</v>
      </c>
      <c r="J62" s="75">
        <f t="shared" si="36"/>
        <v>72.2295005077695</v>
      </c>
      <c r="K62" s="75">
        <f t="shared" si="36"/>
        <v>89.5810967403642</v>
      </c>
      <c r="L62" s="75">
        <f t="shared" si="36"/>
        <v>76.1889492090145</v>
      </c>
      <c r="M62" s="75">
        <f t="shared" si="36"/>
        <v>86.0408079975821</v>
      </c>
      <c r="N62" s="75">
        <f t="shared" si="36"/>
        <v>80.252181044928</v>
      </c>
      <c r="O62" s="75">
        <f t="shared" si="36"/>
        <v>58.98229486351</v>
      </c>
      <c r="P62" s="75">
        <f t="shared" si="36"/>
        <v>66.4885726233556</v>
      </c>
      <c r="Q62" s="75">
        <f t="shared" si="36"/>
        <v>67.4142005910087</v>
      </c>
      <c r="R62" s="75">
        <f t="shared" si="36"/>
        <v>76.3859023815031</v>
      </c>
    </row>
    <row r="63" ht="14.25" customHeight="1" spans="1:18">
      <c r="A63" s="55">
        <v>61</v>
      </c>
      <c r="B63" s="66"/>
      <c r="C63" s="79" t="s">
        <v>62</v>
      </c>
      <c r="D63" s="67" t="s">
        <v>20</v>
      </c>
      <c r="E63" s="68" t="s">
        <v>21</v>
      </c>
      <c r="F63" s="70">
        <v>285540</v>
      </c>
      <c r="G63" s="70">
        <v>277340</v>
      </c>
      <c r="H63" s="70">
        <v>303077</v>
      </c>
      <c r="I63" s="70">
        <v>273851</v>
      </c>
      <c r="J63" s="111">
        <v>157388</v>
      </c>
      <c r="K63" s="111">
        <v>225665</v>
      </c>
      <c r="L63" s="70">
        <v>212119</v>
      </c>
      <c r="M63" s="70">
        <v>143683</v>
      </c>
      <c r="N63" s="70">
        <v>305733</v>
      </c>
      <c r="O63" s="70">
        <v>267976</v>
      </c>
      <c r="P63" s="70">
        <v>311951</v>
      </c>
      <c r="Q63" s="70">
        <v>805797</v>
      </c>
      <c r="R63" s="92">
        <f t="shared" ref="R63:R66" si="37">SUM(F63:Q63)</f>
        <v>3570120</v>
      </c>
    </row>
    <row r="64" ht="15" spans="1:18">
      <c r="A64" s="55">
        <v>62</v>
      </c>
      <c r="B64" s="66"/>
      <c r="C64" s="82"/>
      <c r="D64" s="67" t="s">
        <v>22</v>
      </c>
      <c r="E64" s="70" t="s">
        <v>23</v>
      </c>
      <c r="F64" s="70">
        <v>2472</v>
      </c>
      <c r="G64" s="70">
        <v>3248</v>
      </c>
      <c r="H64" s="70">
        <v>2987</v>
      </c>
      <c r="I64" s="70">
        <v>3112</v>
      </c>
      <c r="J64" s="111">
        <v>1429</v>
      </c>
      <c r="K64" s="111">
        <v>4854</v>
      </c>
      <c r="L64" s="70">
        <v>4718</v>
      </c>
      <c r="M64" s="70">
        <v>5411</v>
      </c>
      <c r="N64" s="70">
        <v>6836</v>
      </c>
      <c r="O64" s="70">
        <v>4333</v>
      </c>
      <c r="P64" s="70">
        <v>4435</v>
      </c>
      <c r="Q64" s="70">
        <v>3479</v>
      </c>
      <c r="R64" s="92">
        <f t="shared" si="37"/>
        <v>47314</v>
      </c>
    </row>
    <row r="65" customHeight="1" spans="1:18">
      <c r="A65" s="55">
        <v>63</v>
      </c>
      <c r="B65" s="66"/>
      <c r="C65" s="82"/>
      <c r="D65" s="67" t="s">
        <v>24</v>
      </c>
      <c r="E65" s="70" t="s">
        <v>25</v>
      </c>
      <c r="F65" s="70">
        <v>23955.2</v>
      </c>
      <c r="G65" s="70">
        <v>29718.8</v>
      </c>
      <c r="H65" s="70">
        <v>40858.8</v>
      </c>
      <c r="I65" s="70">
        <v>35004</v>
      </c>
      <c r="J65" s="111">
        <v>17915.2</v>
      </c>
      <c r="K65" s="111">
        <v>31442.8</v>
      </c>
      <c r="L65" s="70">
        <v>13230</v>
      </c>
      <c r="M65" s="70">
        <v>11351</v>
      </c>
      <c r="N65" s="70">
        <v>21607</v>
      </c>
      <c r="O65" s="70">
        <v>11064</v>
      </c>
      <c r="P65" s="70">
        <v>12764</v>
      </c>
      <c r="Q65" s="70">
        <v>6245</v>
      </c>
      <c r="R65" s="92">
        <f t="shared" si="37"/>
        <v>255155.8</v>
      </c>
    </row>
    <row r="66" ht="15" spans="1:18">
      <c r="A66" s="55">
        <v>64</v>
      </c>
      <c r="B66" s="66"/>
      <c r="C66" s="82"/>
      <c r="D66" s="68" t="s">
        <v>59</v>
      </c>
      <c r="E66" s="70" t="s">
        <v>23</v>
      </c>
      <c r="F66" s="70">
        <v>1846.629869</v>
      </c>
      <c r="G66" s="70">
        <v>1935.05638</v>
      </c>
      <c r="H66" s="70">
        <v>2366.12474</v>
      </c>
      <c r="I66" s="70">
        <v>1935.656172</v>
      </c>
      <c r="J66" s="111">
        <f>J34</f>
        <v>1525.239501</v>
      </c>
      <c r="K66" s="111">
        <f>K34</f>
        <v>1655.196828</v>
      </c>
      <c r="L66" s="70">
        <v>1782.849846</v>
      </c>
      <c r="M66" s="70">
        <v>1004.394109</v>
      </c>
      <c r="N66" s="70">
        <v>2433.976904</v>
      </c>
      <c r="O66" s="70">
        <v>2642.769723</v>
      </c>
      <c r="P66" s="70">
        <v>2482.551019</v>
      </c>
      <c r="Q66" s="70">
        <v>2541.218272</v>
      </c>
      <c r="R66" s="92">
        <f t="shared" si="37"/>
        <v>24151.663363</v>
      </c>
    </row>
    <row r="67" ht="15" spans="1:18">
      <c r="A67" s="55">
        <v>65</v>
      </c>
      <c r="B67" s="66"/>
      <c r="C67" s="82"/>
      <c r="D67" s="76" t="s">
        <v>60</v>
      </c>
      <c r="E67" s="77" t="s">
        <v>34</v>
      </c>
      <c r="F67" s="75">
        <f>F63/F66</f>
        <v>154.627629929233</v>
      </c>
      <c r="G67" s="75">
        <f t="shared" ref="G67:R67" si="38">G63/G66</f>
        <v>143.323989350636</v>
      </c>
      <c r="H67" s="75">
        <f t="shared" si="38"/>
        <v>128.090034678391</v>
      </c>
      <c r="I67" s="75">
        <f t="shared" si="38"/>
        <v>141.477088731645</v>
      </c>
      <c r="J67" s="75">
        <f t="shared" si="38"/>
        <v>103.189040079811</v>
      </c>
      <c r="K67" s="75">
        <f t="shared" si="38"/>
        <v>136.337259824667</v>
      </c>
      <c r="L67" s="75">
        <f t="shared" si="38"/>
        <v>118.977490154827</v>
      </c>
      <c r="M67" s="75">
        <f t="shared" si="38"/>
        <v>143.054403358712</v>
      </c>
      <c r="N67" s="75">
        <f t="shared" si="38"/>
        <v>125.610477033516</v>
      </c>
      <c r="O67" s="75">
        <f t="shared" si="38"/>
        <v>101.399678400962</v>
      </c>
      <c r="P67" s="75">
        <f t="shared" si="38"/>
        <v>125.657437697155</v>
      </c>
      <c r="Q67" s="75">
        <f t="shared" si="38"/>
        <v>317.090825640026</v>
      </c>
      <c r="R67" s="75">
        <f t="shared" si="38"/>
        <v>147.820874543547</v>
      </c>
    </row>
    <row r="68" ht="15" spans="1:18">
      <c r="A68" s="55">
        <v>66</v>
      </c>
      <c r="B68" s="66"/>
      <c r="C68" s="82"/>
      <c r="D68" s="76" t="s">
        <v>63</v>
      </c>
      <c r="E68" s="77" t="s">
        <v>36</v>
      </c>
      <c r="F68" s="75">
        <f>F64/F66</f>
        <v>1.33865483359622</v>
      </c>
      <c r="G68" s="75">
        <f t="shared" ref="G68:R68" si="39">G64/G66</f>
        <v>1.67850406508569</v>
      </c>
      <c r="H68" s="75">
        <f t="shared" si="39"/>
        <v>1.26240174471951</v>
      </c>
      <c r="I68" s="75">
        <f t="shared" si="39"/>
        <v>1.60772354357983</v>
      </c>
      <c r="J68" s="75">
        <f t="shared" si="39"/>
        <v>0.936902040016075</v>
      </c>
      <c r="K68" s="75">
        <f t="shared" si="39"/>
        <v>2.93258174368614</v>
      </c>
      <c r="L68" s="75">
        <f t="shared" si="39"/>
        <v>2.64632493341226</v>
      </c>
      <c r="M68" s="75">
        <f t="shared" si="39"/>
        <v>5.38732749576491</v>
      </c>
      <c r="N68" s="75">
        <f t="shared" si="39"/>
        <v>2.80857225422547</v>
      </c>
      <c r="O68" s="75">
        <f t="shared" si="39"/>
        <v>1.63956774678094</v>
      </c>
      <c r="P68" s="75">
        <f t="shared" si="39"/>
        <v>1.78646882422842</v>
      </c>
      <c r="Q68" s="75">
        <f t="shared" si="39"/>
        <v>1.3690284059157</v>
      </c>
      <c r="R68" s="75">
        <f t="shared" si="39"/>
        <v>1.95903691140728</v>
      </c>
    </row>
    <row r="69" ht="15" spans="1:18">
      <c r="A69" s="55">
        <v>67</v>
      </c>
      <c r="B69" s="66"/>
      <c r="C69" s="83"/>
      <c r="D69" s="76" t="s">
        <v>61</v>
      </c>
      <c r="E69" s="75" t="s">
        <v>38</v>
      </c>
      <c r="F69" s="75">
        <f>F65/F66</f>
        <v>12.9723884586424</v>
      </c>
      <c r="G69" s="75">
        <f t="shared" ref="G69:R69" si="40">G65/G66</f>
        <v>15.3581054832108</v>
      </c>
      <c r="H69" s="75">
        <f t="shared" si="40"/>
        <v>17.2682358242871</v>
      </c>
      <c r="I69" s="75">
        <f t="shared" si="40"/>
        <v>18.0837901412173</v>
      </c>
      <c r="J69" s="75">
        <f t="shared" si="40"/>
        <v>11.7458274508719</v>
      </c>
      <c r="K69" s="75">
        <f t="shared" si="40"/>
        <v>18.9964114648485</v>
      </c>
      <c r="L69" s="75">
        <f t="shared" si="40"/>
        <v>7.42070344829253</v>
      </c>
      <c r="M69" s="75">
        <f t="shared" si="40"/>
        <v>11.3013406772182</v>
      </c>
      <c r="N69" s="75">
        <f t="shared" si="40"/>
        <v>8.87724117862049</v>
      </c>
      <c r="O69" s="75">
        <f t="shared" si="40"/>
        <v>4.18651685907785</v>
      </c>
      <c r="P69" s="75">
        <f t="shared" si="40"/>
        <v>5.14148547293158</v>
      </c>
      <c r="Q69" s="75">
        <f t="shared" si="40"/>
        <v>2.45748272346753</v>
      </c>
      <c r="R69" s="75">
        <f t="shared" si="40"/>
        <v>10.5647298972747</v>
      </c>
    </row>
    <row r="70" ht="15.9" customHeight="1" spans="1:18">
      <c r="A70" s="55">
        <v>68</v>
      </c>
      <c r="B70" s="66"/>
      <c r="C70" s="99" t="s">
        <v>64</v>
      </c>
      <c r="D70" s="67" t="s">
        <v>20</v>
      </c>
      <c r="E70" s="68" t="s">
        <v>21</v>
      </c>
      <c r="F70" s="70">
        <v>518724</v>
      </c>
      <c r="G70" s="70">
        <v>526906</v>
      </c>
      <c r="H70" s="70">
        <v>532155</v>
      </c>
      <c r="I70" s="70">
        <v>459470</v>
      </c>
      <c r="J70" s="111">
        <v>415321</v>
      </c>
      <c r="K70" s="111">
        <v>445790</v>
      </c>
      <c r="L70" s="70">
        <v>422666</v>
      </c>
      <c r="M70" s="70">
        <v>340778</v>
      </c>
      <c r="N70" s="70">
        <v>415493</v>
      </c>
      <c r="O70" s="70">
        <v>415068</v>
      </c>
      <c r="P70" s="70">
        <v>422980</v>
      </c>
      <c r="Q70" s="70">
        <v>418449</v>
      </c>
      <c r="R70" s="92">
        <f t="shared" ref="R70:R73" si="41">SUM(F70:Q70)</f>
        <v>5333800</v>
      </c>
    </row>
    <row r="71" ht="15" spans="1:18">
      <c r="A71" s="55">
        <v>69</v>
      </c>
      <c r="B71" s="66"/>
      <c r="C71" s="81"/>
      <c r="D71" s="100" t="s">
        <v>65</v>
      </c>
      <c r="E71" s="70" t="s">
        <v>25</v>
      </c>
      <c r="F71" s="70">
        <v>3564000</v>
      </c>
      <c r="G71" s="70">
        <v>3479000</v>
      </c>
      <c r="H71" s="70">
        <v>3784000</v>
      </c>
      <c r="I71" s="70">
        <v>3857000</v>
      </c>
      <c r="J71" s="111">
        <f t="shared" ref="J71:Q71" si="42">J6</f>
        <v>2843000</v>
      </c>
      <c r="K71" s="111">
        <f t="shared" si="42"/>
        <v>3426000</v>
      </c>
      <c r="L71" s="70">
        <f t="shared" si="42"/>
        <v>3002000</v>
      </c>
      <c r="M71" s="70">
        <f t="shared" si="42"/>
        <v>2352000</v>
      </c>
      <c r="N71" s="70">
        <f t="shared" si="42"/>
        <v>4341000</v>
      </c>
      <c r="O71" s="70">
        <f t="shared" si="42"/>
        <v>4050000</v>
      </c>
      <c r="P71" s="70">
        <f t="shared" si="42"/>
        <v>4671000</v>
      </c>
      <c r="Q71" s="70">
        <f t="shared" si="42"/>
        <v>4958000</v>
      </c>
      <c r="R71" s="92">
        <f t="shared" si="41"/>
        <v>44327000</v>
      </c>
    </row>
    <row r="72" ht="15" spans="1:18">
      <c r="A72" s="55">
        <v>70</v>
      </c>
      <c r="B72" s="66"/>
      <c r="C72" s="87"/>
      <c r="D72" s="77" t="s">
        <v>66</v>
      </c>
      <c r="E72" s="101" t="s">
        <v>67</v>
      </c>
      <c r="F72" s="102">
        <f>F70/F71</f>
        <v>0.145545454545455</v>
      </c>
      <c r="G72" s="102">
        <f t="shared" ref="G72:R72" si="43">G70/G71</f>
        <v>0.151453291175625</v>
      </c>
      <c r="H72" s="102">
        <f t="shared" si="43"/>
        <v>0.140632928118393</v>
      </c>
      <c r="I72" s="102">
        <f t="shared" si="43"/>
        <v>0.119126263935701</v>
      </c>
      <c r="J72" s="102">
        <f t="shared" si="43"/>
        <v>0.146085473091804</v>
      </c>
      <c r="K72" s="102">
        <f t="shared" si="43"/>
        <v>0.130119673088149</v>
      </c>
      <c r="L72" s="102">
        <f t="shared" si="43"/>
        <v>0.140794803464357</v>
      </c>
      <c r="M72" s="102">
        <f t="shared" si="43"/>
        <v>0.144888605442177</v>
      </c>
      <c r="N72" s="102">
        <f t="shared" si="43"/>
        <v>0.0957136604469016</v>
      </c>
      <c r="O72" s="102">
        <f t="shared" si="43"/>
        <v>0.102485925925926</v>
      </c>
      <c r="P72" s="102">
        <f t="shared" si="43"/>
        <v>0.0905544851209591</v>
      </c>
      <c r="Q72" s="102">
        <f t="shared" si="43"/>
        <v>0.0843987494957644</v>
      </c>
      <c r="R72" s="102">
        <f t="shared" si="43"/>
        <v>0.120328467976628</v>
      </c>
    </row>
    <row r="73" ht="15" spans="1:18">
      <c r="A73" s="55">
        <v>71</v>
      </c>
      <c r="B73" s="66"/>
      <c r="C73" s="79" t="s">
        <v>68</v>
      </c>
      <c r="D73" s="67" t="s">
        <v>20</v>
      </c>
      <c r="E73" s="68" t="s">
        <v>21</v>
      </c>
      <c r="F73" s="70">
        <v>151822</v>
      </c>
      <c r="G73" s="70">
        <v>149758</v>
      </c>
      <c r="H73" s="70">
        <v>257618</v>
      </c>
      <c r="I73" s="70">
        <v>302527</v>
      </c>
      <c r="J73" s="111">
        <v>126302</v>
      </c>
      <c r="K73" s="111">
        <v>297555</v>
      </c>
      <c r="L73" s="70">
        <v>195545</v>
      </c>
      <c r="M73" s="70">
        <v>161269</v>
      </c>
      <c r="N73" s="70">
        <v>274281</v>
      </c>
      <c r="O73" s="70">
        <v>225666</v>
      </c>
      <c r="P73" s="70">
        <v>208406</v>
      </c>
      <c r="Q73" s="70">
        <v>192412</v>
      </c>
      <c r="R73" s="92">
        <f t="shared" si="41"/>
        <v>2543161</v>
      </c>
    </row>
    <row r="74" ht="15" spans="1:18">
      <c r="A74" s="55">
        <v>72</v>
      </c>
      <c r="B74" s="66"/>
      <c r="C74" s="81"/>
      <c r="D74" s="68" t="s">
        <v>59</v>
      </c>
      <c r="E74" s="70" t="s">
        <v>23</v>
      </c>
      <c r="F74" s="70">
        <v>1089.657776</v>
      </c>
      <c r="G74" s="70">
        <v>1186.16891</v>
      </c>
      <c r="H74" s="70">
        <v>1410.18368</v>
      </c>
      <c r="I74" s="70">
        <v>1049.95948</v>
      </c>
      <c r="J74" s="111">
        <f>J10</f>
        <v>1096.75426</v>
      </c>
      <c r="K74" s="111">
        <f>K10</f>
        <v>1172.57261</v>
      </c>
      <c r="L74" s="70">
        <v>1337.18096</v>
      </c>
      <c r="M74" s="70">
        <v>994.4773</v>
      </c>
      <c r="N74" s="70">
        <v>1349.27773</v>
      </c>
      <c r="O74" s="70">
        <v>1778.9854</v>
      </c>
      <c r="P74" s="70">
        <v>1776.38416</v>
      </c>
      <c r="Q74" s="70">
        <v>1875.62663</v>
      </c>
      <c r="R74" s="97">
        <f t="shared" ref="R74" si="44">R10</f>
        <v>16117.228896</v>
      </c>
    </row>
    <row r="75" ht="15" spans="1:18">
      <c r="A75" s="55">
        <v>73</v>
      </c>
      <c r="B75" s="66"/>
      <c r="C75" s="87"/>
      <c r="D75" s="76" t="s">
        <v>60</v>
      </c>
      <c r="E75" s="77" t="s">
        <v>34</v>
      </c>
      <c r="F75" s="75">
        <f>F73/F74</f>
        <v>139.329983545219</v>
      </c>
      <c r="G75" s="75">
        <f t="shared" ref="G75:R75" si="45">G73/G74</f>
        <v>126.253519829651</v>
      </c>
      <c r="H75" s="75">
        <f t="shared" si="45"/>
        <v>182.684003264029</v>
      </c>
      <c r="I75" s="75">
        <f t="shared" si="45"/>
        <v>288.132071534799</v>
      </c>
      <c r="J75" s="75">
        <f t="shared" si="45"/>
        <v>115.159798877827</v>
      </c>
      <c r="K75" s="75">
        <f t="shared" si="45"/>
        <v>253.762536718302</v>
      </c>
      <c r="L75" s="75">
        <f t="shared" si="45"/>
        <v>146.236751680939</v>
      </c>
      <c r="M75" s="75">
        <f t="shared" si="45"/>
        <v>162.164586361096</v>
      </c>
      <c r="N75" s="75">
        <f t="shared" si="45"/>
        <v>203.279868852501</v>
      </c>
      <c r="O75" s="75">
        <f t="shared" si="45"/>
        <v>126.85095673073</v>
      </c>
      <c r="P75" s="75">
        <f t="shared" si="45"/>
        <v>117.320343590544</v>
      </c>
      <c r="Q75" s="75">
        <f t="shared" si="45"/>
        <v>102.585449002715</v>
      </c>
      <c r="R75" s="75">
        <f t="shared" si="45"/>
        <v>157.791455119879</v>
      </c>
    </row>
    <row r="76" ht="15" spans="1:18">
      <c r="A76" s="55">
        <v>74</v>
      </c>
      <c r="B76" s="66"/>
      <c r="C76" s="80" t="s">
        <v>69</v>
      </c>
      <c r="D76" s="67" t="s">
        <v>20</v>
      </c>
      <c r="E76" s="68" t="s">
        <v>21</v>
      </c>
      <c r="F76" s="70">
        <v>5470</v>
      </c>
      <c r="G76" s="70">
        <v>5214</v>
      </c>
      <c r="H76" s="70">
        <v>5437</v>
      </c>
      <c r="I76" s="70">
        <v>4130</v>
      </c>
      <c r="J76" s="111">
        <v>4751</v>
      </c>
      <c r="K76" s="111">
        <v>1524</v>
      </c>
      <c r="L76" s="70">
        <v>7770</v>
      </c>
      <c r="M76" s="70">
        <v>2253</v>
      </c>
      <c r="N76" s="70">
        <v>4375</v>
      </c>
      <c r="O76" s="70">
        <v>5355</v>
      </c>
      <c r="P76" s="70">
        <v>7071</v>
      </c>
      <c r="Q76" s="70">
        <v>1280</v>
      </c>
      <c r="R76" s="92">
        <f t="shared" ref="R76" si="46">SUM(F76:Q76)</f>
        <v>54630</v>
      </c>
    </row>
    <row r="77" ht="15" spans="1:18">
      <c r="A77" s="55">
        <v>75</v>
      </c>
      <c r="B77" s="66"/>
      <c r="C77" s="80"/>
      <c r="D77" s="68" t="s">
        <v>59</v>
      </c>
      <c r="E77" s="70" t="s">
        <v>23</v>
      </c>
      <c r="F77" s="110">
        <f>F74</f>
        <v>1089.657776</v>
      </c>
      <c r="G77" s="110">
        <f t="shared" ref="G77:R77" si="47">G74</f>
        <v>1186.16891</v>
      </c>
      <c r="H77" s="110">
        <f t="shared" si="47"/>
        <v>1410.18368</v>
      </c>
      <c r="I77" s="110">
        <f t="shared" si="47"/>
        <v>1049.95948</v>
      </c>
      <c r="J77" s="118">
        <f t="shared" si="47"/>
        <v>1096.75426</v>
      </c>
      <c r="K77" s="118">
        <f t="shared" si="47"/>
        <v>1172.57261</v>
      </c>
      <c r="L77" s="110">
        <f t="shared" si="47"/>
        <v>1337.18096</v>
      </c>
      <c r="M77" s="110">
        <f t="shared" si="47"/>
        <v>994.4773</v>
      </c>
      <c r="N77" s="110">
        <f t="shared" si="47"/>
        <v>1349.27773</v>
      </c>
      <c r="O77" s="110">
        <f t="shared" si="47"/>
        <v>1778.9854</v>
      </c>
      <c r="P77" s="110">
        <f t="shared" si="47"/>
        <v>1776.38416</v>
      </c>
      <c r="Q77" s="110">
        <f t="shared" si="47"/>
        <v>1875.62663</v>
      </c>
      <c r="R77" s="112">
        <f t="shared" si="47"/>
        <v>16117.228896</v>
      </c>
    </row>
    <row r="78" ht="15" spans="1:18">
      <c r="A78" s="55">
        <v>76</v>
      </c>
      <c r="B78" s="66"/>
      <c r="C78" s="80"/>
      <c r="D78" s="76" t="s">
        <v>60</v>
      </c>
      <c r="E78" s="77" t="s">
        <v>34</v>
      </c>
      <c r="F78" s="56">
        <f>F76/F77</f>
        <v>5.01992471441786</v>
      </c>
      <c r="G78" s="56">
        <f t="shared" ref="G78:R78" si="48">G76/G77</f>
        <v>4.39566402056517</v>
      </c>
      <c r="H78" s="56">
        <f t="shared" si="48"/>
        <v>3.85552611132189</v>
      </c>
      <c r="I78" s="56">
        <f t="shared" si="48"/>
        <v>3.93348512839753</v>
      </c>
      <c r="J78" s="56">
        <f t="shared" si="48"/>
        <v>4.33187284816199</v>
      </c>
      <c r="K78" s="56">
        <f t="shared" si="48"/>
        <v>1.29970629281542</v>
      </c>
      <c r="L78" s="56">
        <f t="shared" si="48"/>
        <v>5.81073185487176</v>
      </c>
      <c r="M78" s="56">
        <f t="shared" si="48"/>
        <v>2.26551174169586</v>
      </c>
      <c r="N78" s="56">
        <f t="shared" si="48"/>
        <v>3.24247551317696</v>
      </c>
      <c r="O78" s="56">
        <f t="shared" si="48"/>
        <v>3.0101427476583</v>
      </c>
      <c r="P78" s="56">
        <f t="shared" si="48"/>
        <v>3.98055789914272</v>
      </c>
      <c r="Q78" s="56">
        <f t="shared" si="48"/>
        <v>0.682438593868759</v>
      </c>
      <c r="R78" s="56">
        <f t="shared" si="48"/>
        <v>3.38954049436862</v>
      </c>
    </row>
    <row r="79" customHeight="1" spans="1:18">
      <c r="A79" s="55">
        <v>77</v>
      </c>
      <c r="B79" s="66"/>
      <c r="C79" s="80" t="s">
        <v>70</v>
      </c>
      <c r="D79" s="67" t="s">
        <v>20</v>
      </c>
      <c r="E79" s="68" t="s">
        <v>21</v>
      </c>
      <c r="F79" s="110">
        <v>2076</v>
      </c>
      <c r="G79" s="110">
        <v>2015.2</v>
      </c>
      <c r="H79" s="110">
        <v>2756.8</v>
      </c>
      <c r="I79" s="110">
        <v>1902.4</v>
      </c>
      <c r="J79" s="118">
        <v>1320</v>
      </c>
      <c r="K79" s="118">
        <v>1845.59999999999</v>
      </c>
      <c r="L79" s="110">
        <v>2377</v>
      </c>
      <c r="M79" s="110">
        <v>2915</v>
      </c>
      <c r="N79" s="110">
        <v>1724</v>
      </c>
      <c r="O79" s="110">
        <v>1038</v>
      </c>
      <c r="P79" s="110">
        <v>1243</v>
      </c>
      <c r="Q79" s="110">
        <v>1471</v>
      </c>
      <c r="R79" s="92">
        <f t="shared" ref="R79:R80" si="49">SUM(F79:Q79)</f>
        <v>22684</v>
      </c>
    </row>
    <row r="80" ht="15" spans="1:18">
      <c r="A80" s="55">
        <v>78</v>
      </c>
      <c r="B80" s="66"/>
      <c r="C80" s="80"/>
      <c r="D80" s="67" t="s">
        <v>24</v>
      </c>
      <c r="E80" s="70" t="s">
        <v>25</v>
      </c>
      <c r="F80" s="110">
        <v>23955.2</v>
      </c>
      <c r="G80" s="110">
        <v>29718.8</v>
      </c>
      <c r="H80" s="110">
        <v>40858.8</v>
      </c>
      <c r="I80" s="110">
        <v>35004</v>
      </c>
      <c r="J80" s="118">
        <v>17915.2</v>
      </c>
      <c r="K80" s="118">
        <v>31442.8</v>
      </c>
      <c r="L80" s="110">
        <v>13230</v>
      </c>
      <c r="M80" s="110">
        <v>11351</v>
      </c>
      <c r="N80" s="110">
        <v>21607</v>
      </c>
      <c r="O80" s="110">
        <v>11064</v>
      </c>
      <c r="P80" s="110">
        <v>12764</v>
      </c>
      <c r="Q80" s="110">
        <v>12764</v>
      </c>
      <c r="R80" s="92">
        <f t="shared" si="49"/>
        <v>261674.8</v>
      </c>
    </row>
    <row r="81" ht="15" spans="1:18">
      <c r="A81" s="55">
        <v>79</v>
      </c>
      <c r="B81" s="66"/>
      <c r="C81" s="80"/>
      <c r="D81" s="68" t="s">
        <v>59</v>
      </c>
      <c r="E81" s="70" t="s">
        <v>23</v>
      </c>
      <c r="F81" s="110">
        <f>F77</f>
        <v>1089.657776</v>
      </c>
      <c r="G81" s="110">
        <f t="shared" ref="G81:R81" si="50">G77</f>
        <v>1186.16891</v>
      </c>
      <c r="H81" s="110">
        <f t="shared" si="50"/>
        <v>1410.18368</v>
      </c>
      <c r="I81" s="110">
        <f t="shared" si="50"/>
        <v>1049.95948</v>
      </c>
      <c r="J81" s="118">
        <f t="shared" si="50"/>
        <v>1096.75426</v>
      </c>
      <c r="K81" s="118">
        <f t="shared" si="50"/>
        <v>1172.57261</v>
      </c>
      <c r="L81" s="110">
        <f t="shared" si="50"/>
        <v>1337.18096</v>
      </c>
      <c r="M81" s="110">
        <f t="shared" si="50"/>
        <v>994.4773</v>
      </c>
      <c r="N81" s="110">
        <f t="shared" si="50"/>
        <v>1349.27773</v>
      </c>
      <c r="O81" s="110">
        <f t="shared" si="50"/>
        <v>1778.9854</v>
      </c>
      <c r="P81" s="110">
        <f t="shared" si="50"/>
        <v>1776.38416</v>
      </c>
      <c r="Q81" s="110">
        <f t="shared" si="50"/>
        <v>1875.62663</v>
      </c>
      <c r="R81" s="112">
        <f t="shared" si="50"/>
        <v>16117.228896</v>
      </c>
    </row>
    <row r="82" ht="15" spans="1:18">
      <c r="A82" s="55">
        <v>80</v>
      </c>
      <c r="B82" s="66"/>
      <c r="C82" s="80"/>
      <c r="D82" s="76" t="s">
        <v>60</v>
      </c>
      <c r="E82" s="77" t="s">
        <v>34</v>
      </c>
      <c r="F82" s="56">
        <f>F79/F81</f>
        <v>1.90518532123062</v>
      </c>
      <c r="G82" s="56">
        <f t="shared" ref="G82:R82" si="51">G79/G81</f>
        <v>1.69891487039565</v>
      </c>
      <c r="H82" s="56">
        <f t="shared" si="51"/>
        <v>1.95492263816299</v>
      </c>
      <c r="I82" s="56">
        <f t="shared" si="51"/>
        <v>1.81187944510011</v>
      </c>
      <c r="J82" s="56">
        <f t="shared" si="51"/>
        <v>1.20355128595534</v>
      </c>
      <c r="K82" s="56">
        <f t="shared" si="51"/>
        <v>1.57397502232292</v>
      </c>
      <c r="L82" s="56">
        <f t="shared" si="51"/>
        <v>1.77762028558947</v>
      </c>
      <c r="M82" s="56">
        <f t="shared" si="51"/>
        <v>2.93118807236726</v>
      </c>
      <c r="N82" s="56">
        <f t="shared" si="51"/>
        <v>1.27772063650676</v>
      </c>
      <c r="O82" s="56">
        <f t="shared" si="51"/>
        <v>0.583478650246371</v>
      </c>
      <c r="P82" s="56">
        <f t="shared" si="51"/>
        <v>0.699736030071333</v>
      </c>
      <c r="Q82" s="56">
        <f t="shared" si="51"/>
        <v>0.784271227797613</v>
      </c>
      <c r="R82" s="56">
        <f t="shared" si="51"/>
        <v>1.40743797500014</v>
      </c>
    </row>
    <row r="83" ht="15" spans="1:18">
      <c r="A83" s="55">
        <v>81</v>
      </c>
      <c r="B83" s="66"/>
      <c r="C83" s="80"/>
      <c r="D83" s="76" t="s">
        <v>61</v>
      </c>
      <c r="E83" s="75" t="s">
        <v>38</v>
      </c>
      <c r="F83" s="56">
        <f>F80/F81</f>
        <v>21.9841500034411</v>
      </c>
      <c r="G83" s="56">
        <f t="shared" ref="G83:R83" si="52">G80/G81</f>
        <v>25.0544418669682</v>
      </c>
      <c r="H83" s="56">
        <f t="shared" si="52"/>
        <v>28.9740978990765</v>
      </c>
      <c r="I83" s="56">
        <f t="shared" si="52"/>
        <v>33.338429403009</v>
      </c>
      <c r="J83" s="56">
        <f t="shared" si="52"/>
        <v>16.3347439379903</v>
      </c>
      <c r="K83" s="56">
        <f t="shared" si="52"/>
        <v>26.815226393528</v>
      </c>
      <c r="L83" s="56">
        <f t="shared" si="52"/>
        <v>9.89394883397083</v>
      </c>
      <c r="M83" s="56">
        <f t="shared" si="52"/>
        <v>11.4140362982644</v>
      </c>
      <c r="N83" s="56">
        <f t="shared" si="52"/>
        <v>16.0137527801634</v>
      </c>
      <c r="O83" s="56">
        <f t="shared" si="52"/>
        <v>6.21927532401334</v>
      </c>
      <c r="P83" s="56">
        <f t="shared" si="52"/>
        <v>7.18538269334714</v>
      </c>
      <c r="Q83" s="56">
        <f t="shared" si="52"/>
        <v>6.80519235323504</v>
      </c>
      <c r="R83" s="56">
        <f t="shared" si="52"/>
        <v>16.2357190363502</v>
      </c>
    </row>
    <row r="84" ht="15" spans="4:5">
      <c r="D84" s="104"/>
      <c r="E84" s="104"/>
    </row>
    <row r="89" spans="2:3">
      <c r="B89" s="60"/>
      <c r="C89" s="60"/>
    </row>
  </sheetData>
  <mergeCells count="18">
    <mergeCell ref="A1:R1"/>
    <mergeCell ref="B2:C2"/>
    <mergeCell ref="B16:B57"/>
    <mergeCell ref="B58:B83"/>
    <mergeCell ref="C16:C25"/>
    <mergeCell ref="C26:C30"/>
    <mergeCell ref="C31:C37"/>
    <mergeCell ref="C38:C40"/>
    <mergeCell ref="C41:C43"/>
    <mergeCell ref="C44:C50"/>
    <mergeCell ref="C51:C57"/>
    <mergeCell ref="C58:C62"/>
    <mergeCell ref="C63:C69"/>
    <mergeCell ref="C70:C72"/>
    <mergeCell ref="C73:C75"/>
    <mergeCell ref="C76:C78"/>
    <mergeCell ref="C79:C83"/>
    <mergeCell ref="B3:C15"/>
  </mergeCells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9"/>
  <sheetViews>
    <sheetView zoomScale="90" zoomScaleNormal="90" topLeftCell="A65" workbookViewId="0">
      <selection activeCell="D11" sqref="D11:R11"/>
    </sheetView>
  </sheetViews>
  <sheetFormatPr defaultColWidth="8.66666666666667" defaultRowHeight="13.5"/>
  <cols>
    <col min="1" max="1" width="5.10833333333333" style="60" customWidth="1"/>
    <col min="2" max="2" width="4.10833333333333" style="61" customWidth="1"/>
    <col min="3" max="3" width="7.33333333333333" style="61" customWidth="1"/>
    <col min="4" max="4" width="20.3333333333333" style="60" customWidth="1"/>
    <col min="5" max="5" width="12.8833333333333" style="60" customWidth="1"/>
    <col min="6" max="6" width="13.8833333333333" style="62" customWidth="1"/>
    <col min="7" max="7" width="11.8833333333333" style="62" customWidth="1"/>
    <col min="8" max="8" width="13.4416666666667" style="62" customWidth="1"/>
    <col min="9" max="9" width="12" style="62" customWidth="1"/>
    <col min="10" max="10" width="11.6666666666667" style="62" customWidth="1"/>
    <col min="11" max="11" width="15.6666666666667" style="62" customWidth="1"/>
    <col min="12" max="12" width="12.4416666666667" style="62" customWidth="1"/>
    <col min="13" max="13" width="11.6666666666667" style="62" customWidth="1"/>
    <col min="14" max="14" width="11.7666666666667" style="62" customWidth="1"/>
    <col min="15" max="15" width="12.1083333333333" style="62" customWidth="1"/>
    <col min="16" max="16" width="11" style="62" customWidth="1"/>
    <col min="17" max="17" width="11.7666666666667" style="62" customWidth="1"/>
    <col min="18" max="18" width="12.8833333333333" style="62" customWidth="1"/>
    <col min="19" max="19" width="12.6666666666667" style="60" customWidth="1"/>
    <col min="20" max="20" width="14.3333333333333" style="60" customWidth="1"/>
    <col min="21" max="21" width="8.66666666666667" style="60"/>
    <col min="22" max="22" width="10.8833333333333" style="60" customWidth="1"/>
    <col min="23" max="33" width="10.125" style="60"/>
    <col min="34" max="256" width="8.66666666666667" style="60"/>
    <col min="257" max="257" width="5.10833333333333" style="60" customWidth="1"/>
    <col min="258" max="258" width="4.10833333333333" style="60" customWidth="1"/>
    <col min="259" max="259" width="7.33333333333333" style="60" customWidth="1"/>
    <col min="260" max="260" width="20.3333333333333" style="60" customWidth="1"/>
    <col min="261" max="261" width="13.2166666666667" style="60" customWidth="1"/>
    <col min="262" max="272" width="9.66666666666667" style="60" customWidth="1"/>
    <col min="273" max="273" width="11.7666666666667" style="60" customWidth="1"/>
    <col min="274" max="274" width="11.3333333333333" style="60" customWidth="1"/>
    <col min="275" max="275" width="10.7666666666667" style="60" customWidth="1"/>
    <col min="276" max="276" width="8.76666666666667" style="60" customWidth="1"/>
    <col min="277" max="512" width="8.66666666666667" style="60"/>
    <col min="513" max="513" width="5.10833333333333" style="60" customWidth="1"/>
    <col min="514" max="514" width="4.10833333333333" style="60" customWidth="1"/>
    <col min="515" max="515" width="7.33333333333333" style="60" customWidth="1"/>
    <col min="516" max="516" width="20.3333333333333" style="60" customWidth="1"/>
    <col min="517" max="517" width="13.2166666666667" style="60" customWidth="1"/>
    <col min="518" max="528" width="9.66666666666667" style="60" customWidth="1"/>
    <col min="529" max="529" width="11.7666666666667" style="60" customWidth="1"/>
    <col min="530" max="530" width="11.3333333333333" style="60" customWidth="1"/>
    <col min="531" max="531" width="10.7666666666667" style="60" customWidth="1"/>
    <col min="532" max="532" width="8.76666666666667" style="60" customWidth="1"/>
    <col min="533" max="768" width="8.66666666666667" style="60"/>
    <col min="769" max="769" width="5.10833333333333" style="60" customWidth="1"/>
    <col min="770" max="770" width="4.10833333333333" style="60" customWidth="1"/>
    <col min="771" max="771" width="7.33333333333333" style="60" customWidth="1"/>
    <col min="772" max="772" width="20.3333333333333" style="60" customWidth="1"/>
    <col min="773" max="773" width="13.2166666666667" style="60" customWidth="1"/>
    <col min="774" max="784" width="9.66666666666667" style="60" customWidth="1"/>
    <col min="785" max="785" width="11.7666666666667" style="60" customWidth="1"/>
    <col min="786" max="786" width="11.3333333333333" style="60" customWidth="1"/>
    <col min="787" max="787" width="10.7666666666667" style="60" customWidth="1"/>
    <col min="788" max="788" width="8.76666666666667" style="60" customWidth="1"/>
    <col min="789" max="1024" width="8.66666666666667" style="60"/>
    <col min="1025" max="1025" width="5.10833333333333" style="60" customWidth="1"/>
    <col min="1026" max="1026" width="4.10833333333333" style="60" customWidth="1"/>
    <col min="1027" max="1027" width="7.33333333333333" style="60" customWidth="1"/>
    <col min="1028" max="1028" width="20.3333333333333" style="60" customWidth="1"/>
    <col min="1029" max="1029" width="13.2166666666667" style="60" customWidth="1"/>
    <col min="1030" max="1040" width="9.66666666666667" style="60" customWidth="1"/>
    <col min="1041" max="1041" width="11.7666666666667" style="60" customWidth="1"/>
    <col min="1042" max="1042" width="11.3333333333333" style="60" customWidth="1"/>
    <col min="1043" max="1043" width="10.7666666666667" style="60" customWidth="1"/>
    <col min="1044" max="1044" width="8.76666666666667" style="60" customWidth="1"/>
    <col min="1045" max="1280" width="8.66666666666667" style="60"/>
    <col min="1281" max="1281" width="5.10833333333333" style="60" customWidth="1"/>
    <col min="1282" max="1282" width="4.10833333333333" style="60" customWidth="1"/>
    <col min="1283" max="1283" width="7.33333333333333" style="60" customWidth="1"/>
    <col min="1284" max="1284" width="20.3333333333333" style="60" customWidth="1"/>
    <col min="1285" max="1285" width="13.2166666666667" style="60" customWidth="1"/>
    <col min="1286" max="1296" width="9.66666666666667" style="60" customWidth="1"/>
    <col min="1297" max="1297" width="11.7666666666667" style="60" customWidth="1"/>
    <col min="1298" max="1298" width="11.3333333333333" style="60" customWidth="1"/>
    <col min="1299" max="1299" width="10.7666666666667" style="60" customWidth="1"/>
    <col min="1300" max="1300" width="8.76666666666667" style="60" customWidth="1"/>
    <col min="1301" max="1536" width="8.66666666666667" style="60"/>
    <col min="1537" max="1537" width="5.10833333333333" style="60" customWidth="1"/>
    <col min="1538" max="1538" width="4.10833333333333" style="60" customWidth="1"/>
    <col min="1539" max="1539" width="7.33333333333333" style="60" customWidth="1"/>
    <col min="1540" max="1540" width="20.3333333333333" style="60" customWidth="1"/>
    <col min="1541" max="1541" width="13.2166666666667" style="60" customWidth="1"/>
    <col min="1542" max="1552" width="9.66666666666667" style="60" customWidth="1"/>
    <col min="1553" max="1553" width="11.7666666666667" style="60" customWidth="1"/>
    <col min="1554" max="1554" width="11.3333333333333" style="60" customWidth="1"/>
    <col min="1555" max="1555" width="10.7666666666667" style="60" customWidth="1"/>
    <col min="1556" max="1556" width="8.76666666666667" style="60" customWidth="1"/>
    <col min="1557" max="1792" width="8.66666666666667" style="60"/>
    <col min="1793" max="1793" width="5.10833333333333" style="60" customWidth="1"/>
    <col min="1794" max="1794" width="4.10833333333333" style="60" customWidth="1"/>
    <col min="1795" max="1795" width="7.33333333333333" style="60" customWidth="1"/>
    <col min="1796" max="1796" width="20.3333333333333" style="60" customWidth="1"/>
    <col min="1797" max="1797" width="13.2166666666667" style="60" customWidth="1"/>
    <col min="1798" max="1808" width="9.66666666666667" style="60" customWidth="1"/>
    <col min="1809" max="1809" width="11.7666666666667" style="60" customWidth="1"/>
    <col min="1810" max="1810" width="11.3333333333333" style="60" customWidth="1"/>
    <col min="1811" max="1811" width="10.7666666666667" style="60" customWidth="1"/>
    <col min="1812" max="1812" width="8.76666666666667" style="60" customWidth="1"/>
    <col min="1813" max="2048" width="8.66666666666667" style="60"/>
    <col min="2049" max="2049" width="5.10833333333333" style="60" customWidth="1"/>
    <col min="2050" max="2050" width="4.10833333333333" style="60" customWidth="1"/>
    <col min="2051" max="2051" width="7.33333333333333" style="60" customWidth="1"/>
    <col min="2052" max="2052" width="20.3333333333333" style="60" customWidth="1"/>
    <col min="2053" max="2053" width="13.2166666666667" style="60" customWidth="1"/>
    <col min="2054" max="2064" width="9.66666666666667" style="60" customWidth="1"/>
    <col min="2065" max="2065" width="11.7666666666667" style="60" customWidth="1"/>
    <col min="2066" max="2066" width="11.3333333333333" style="60" customWidth="1"/>
    <col min="2067" max="2067" width="10.7666666666667" style="60" customWidth="1"/>
    <col min="2068" max="2068" width="8.76666666666667" style="60" customWidth="1"/>
    <col min="2069" max="2304" width="8.66666666666667" style="60"/>
    <col min="2305" max="2305" width="5.10833333333333" style="60" customWidth="1"/>
    <col min="2306" max="2306" width="4.10833333333333" style="60" customWidth="1"/>
    <col min="2307" max="2307" width="7.33333333333333" style="60" customWidth="1"/>
    <col min="2308" max="2308" width="20.3333333333333" style="60" customWidth="1"/>
    <col min="2309" max="2309" width="13.2166666666667" style="60" customWidth="1"/>
    <col min="2310" max="2320" width="9.66666666666667" style="60" customWidth="1"/>
    <col min="2321" max="2321" width="11.7666666666667" style="60" customWidth="1"/>
    <col min="2322" max="2322" width="11.3333333333333" style="60" customWidth="1"/>
    <col min="2323" max="2323" width="10.7666666666667" style="60" customWidth="1"/>
    <col min="2324" max="2324" width="8.76666666666667" style="60" customWidth="1"/>
    <col min="2325" max="2560" width="8.66666666666667" style="60"/>
    <col min="2561" max="2561" width="5.10833333333333" style="60" customWidth="1"/>
    <col min="2562" max="2562" width="4.10833333333333" style="60" customWidth="1"/>
    <col min="2563" max="2563" width="7.33333333333333" style="60" customWidth="1"/>
    <col min="2564" max="2564" width="20.3333333333333" style="60" customWidth="1"/>
    <col min="2565" max="2565" width="13.2166666666667" style="60" customWidth="1"/>
    <col min="2566" max="2576" width="9.66666666666667" style="60" customWidth="1"/>
    <col min="2577" max="2577" width="11.7666666666667" style="60" customWidth="1"/>
    <col min="2578" max="2578" width="11.3333333333333" style="60" customWidth="1"/>
    <col min="2579" max="2579" width="10.7666666666667" style="60" customWidth="1"/>
    <col min="2580" max="2580" width="8.76666666666667" style="60" customWidth="1"/>
    <col min="2581" max="2816" width="8.66666666666667" style="60"/>
    <col min="2817" max="2817" width="5.10833333333333" style="60" customWidth="1"/>
    <col min="2818" max="2818" width="4.10833333333333" style="60" customWidth="1"/>
    <col min="2819" max="2819" width="7.33333333333333" style="60" customWidth="1"/>
    <col min="2820" max="2820" width="20.3333333333333" style="60" customWidth="1"/>
    <col min="2821" max="2821" width="13.2166666666667" style="60" customWidth="1"/>
    <col min="2822" max="2832" width="9.66666666666667" style="60" customWidth="1"/>
    <col min="2833" max="2833" width="11.7666666666667" style="60" customWidth="1"/>
    <col min="2834" max="2834" width="11.3333333333333" style="60" customWidth="1"/>
    <col min="2835" max="2835" width="10.7666666666667" style="60" customWidth="1"/>
    <col min="2836" max="2836" width="8.76666666666667" style="60" customWidth="1"/>
    <col min="2837" max="3072" width="8.66666666666667" style="60"/>
    <col min="3073" max="3073" width="5.10833333333333" style="60" customWidth="1"/>
    <col min="3074" max="3074" width="4.10833333333333" style="60" customWidth="1"/>
    <col min="3075" max="3075" width="7.33333333333333" style="60" customWidth="1"/>
    <col min="3076" max="3076" width="20.3333333333333" style="60" customWidth="1"/>
    <col min="3077" max="3077" width="13.2166666666667" style="60" customWidth="1"/>
    <col min="3078" max="3088" width="9.66666666666667" style="60" customWidth="1"/>
    <col min="3089" max="3089" width="11.7666666666667" style="60" customWidth="1"/>
    <col min="3090" max="3090" width="11.3333333333333" style="60" customWidth="1"/>
    <col min="3091" max="3091" width="10.7666666666667" style="60" customWidth="1"/>
    <col min="3092" max="3092" width="8.76666666666667" style="60" customWidth="1"/>
    <col min="3093" max="3328" width="8.66666666666667" style="60"/>
    <col min="3329" max="3329" width="5.10833333333333" style="60" customWidth="1"/>
    <col min="3330" max="3330" width="4.10833333333333" style="60" customWidth="1"/>
    <col min="3331" max="3331" width="7.33333333333333" style="60" customWidth="1"/>
    <col min="3332" max="3332" width="20.3333333333333" style="60" customWidth="1"/>
    <col min="3333" max="3333" width="13.2166666666667" style="60" customWidth="1"/>
    <col min="3334" max="3344" width="9.66666666666667" style="60" customWidth="1"/>
    <col min="3345" max="3345" width="11.7666666666667" style="60" customWidth="1"/>
    <col min="3346" max="3346" width="11.3333333333333" style="60" customWidth="1"/>
    <col min="3347" max="3347" width="10.7666666666667" style="60" customWidth="1"/>
    <col min="3348" max="3348" width="8.76666666666667" style="60" customWidth="1"/>
    <col min="3349" max="3584" width="8.66666666666667" style="60"/>
    <col min="3585" max="3585" width="5.10833333333333" style="60" customWidth="1"/>
    <col min="3586" max="3586" width="4.10833333333333" style="60" customWidth="1"/>
    <col min="3587" max="3587" width="7.33333333333333" style="60" customWidth="1"/>
    <col min="3588" max="3588" width="20.3333333333333" style="60" customWidth="1"/>
    <col min="3589" max="3589" width="13.2166666666667" style="60" customWidth="1"/>
    <col min="3590" max="3600" width="9.66666666666667" style="60" customWidth="1"/>
    <col min="3601" max="3601" width="11.7666666666667" style="60" customWidth="1"/>
    <col min="3602" max="3602" width="11.3333333333333" style="60" customWidth="1"/>
    <col min="3603" max="3603" width="10.7666666666667" style="60" customWidth="1"/>
    <col min="3604" max="3604" width="8.76666666666667" style="60" customWidth="1"/>
    <col min="3605" max="3840" width="8.66666666666667" style="60"/>
    <col min="3841" max="3841" width="5.10833333333333" style="60" customWidth="1"/>
    <col min="3842" max="3842" width="4.10833333333333" style="60" customWidth="1"/>
    <col min="3843" max="3843" width="7.33333333333333" style="60" customWidth="1"/>
    <col min="3844" max="3844" width="20.3333333333333" style="60" customWidth="1"/>
    <col min="3845" max="3845" width="13.2166666666667" style="60" customWidth="1"/>
    <col min="3846" max="3856" width="9.66666666666667" style="60" customWidth="1"/>
    <col min="3857" max="3857" width="11.7666666666667" style="60" customWidth="1"/>
    <col min="3858" max="3858" width="11.3333333333333" style="60" customWidth="1"/>
    <col min="3859" max="3859" width="10.7666666666667" style="60" customWidth="1"/>
    <col min="3860" max="3860" width="8.76666666666667" style="60" customWidth="1"/>
    <col min="3861" max="4096" width="8.66666666666667" style="60"/>
    <col min="4097" max="4097" width="5.10833333333333" style="60" customWidth="1"/>
    <col min="4098" max="4098" width="4.10833333333333" style="60" customWidth="1"/>
    <col min="4099" max="4099" width="7.33333333333333" style="60" customWidth="1"/>
    <col min="4100" max="4100" width="20.3333333333333" style="60" customWidth="1"/>
    <col min="4101" max="4101" width="13.2166666666667" style="60" customWidth="1"/>
    <col min="4102" max="4112" width="9.66666666666667" style="60" customWidth="1"/>
    <col min="4113" max="4113" width="11.7666666666667" style="60" customWidth="1"/>
    <col min="4114" max="4114" width="11.3333333333333" style="60" customWidth="1"/>
    <col min="4115" max="4115" width="10.7666666666667" style="60" customWidth="1"/>
    <col min="4116" max="4116" width="8.76666666666667" style="60" customWidth="1"/>
    <col min="4117" max="4352" width="8.66666666666667" style="60"/>
    <col min="4353" max="4353" width="5.10833333333333" style="60" customWidth="1"/>
    <col min="4354" max="4354" width="4.10833333333333" style="60" customWidth="1"/>
    <col min="4355" max="4355" width="7.33333333333333" style="60" customWidth="1"/>
    <col min="4356" max="4356" width="20.3333333333333" style="60" customWidth="1"/>
    <col min="4357" max="4357" width="13.2166666666667" style="60" customWidth="1"/>
    <col min="4358" max="4368" width="9.66666666666667" style="60" customWidth="1"/>
    <col min="4369" max="4369" width="11.7666666666667" style="60" customWidth="1"/>
    <col min="4370" max="4370" width="11.3333333333333" style="60" customWidth="1"/>
    <col min="4371" max="4371" width="10.7666666666667" style="60" customWidth="1"/>
    <col min="4372" max="4372" width="8.76666666666667" style="60" customWidth="1"/>
    <col min="4373" max="4608" width="8.66666666666667" style="60"/>
    <col min="4609" max="4609" width="5.10833333333333" style="60" customWidth="1"/>
    <col min="4610" max="4610" width="4.10833333333333" style="60" customWidth="1"/>
    <col min="4611" max="4611" width="7.33333333333333" style="60" customWidth="1"/>
    <col min="4612" max="4612" width="20.3333333333333" style="60" customWidth="1"/>
    <col min="4613" max="4613" width="13.2166666666667" style="60" customWidth="1"/>
    <col min="4614" max="4624" width="9.66666666666667" style="60" customWidth="1"/>
    <col min="4625" max="4625" width="11.7666666666667" style="60" customWidth="1"/>
    <col min="4626" max="4626" width="11.3333333333333" style="60" customWidth="1"/>
    <col min="4627" max="4627" width="10.7666666666667" style="60" customWidth="1"/>
    <col min="4628" max="4628" width="8.76666666666667" style="60" customWidth="1"/>
    <col min="4629" max="4864" width="8.66666666666667" style="60"/>
    <col min="4865" max="4865" width="5.10833333333333" style="60" customWidth="1"/>
    <col min="4866" max="4866" width="4.10833333333333" style="60" customWidth="1"/>
    <col min="4867" max="4867" width="7.33333333333333" style="60" customWidth="1"/>
    <col min="4868" max="4868" width="20.3333333333333" style="60" customWidth="1"/>
    <col min="4869" max="4869" width="13.2166666666667" style="60" customWidth="1"/>
    <col min="4870" max="4880" width="9.66666666666667" style="60" customWidth="1"/>
    <col min="4881" max="4881" width="11.7666666666667" style="60" customWidth="1"/>
    <col min="4882" max="4882" width="11.3333333333333" style="60" customWidth="1"/>
    <col min="4883" max="4883" width="10.7666666666667" style="60" customWidth="1"/>
    <col min="4884" max="4884" width="8.76666666666667" style="60" customWidth="1"/>
    <col min="4885" max="5120" width="8.66666666666667" style="60"/>
    <col min="5121" max="5121" width="5.10833333333333" style="60" customWidth="1"/>
    <col min="5122" max="5122" width="4.10833333333333" style="60" customWidth="1"/>
    <col min="5123" max="5123" width="7.33333333333333" style="60" customWidth="1"/>
    <col min="5124" max="5124" width="20.3333333333333" style="60" customWidth="1"/>
    <col min="5125" max="5125" width="13.2166666666667" style="60" customWidth="1"/>
    <col min="5126" max="5136" width="9.66666666666667" style="60" customWidth="1"/>
    <col min="5137" max="5137" width="11.7666666666667" style="60" customWidth="1"/>
    <col min="5138" max="5138" width="11.3333333333333" style="60" customWidth="1"/>
    <col min="5139" max="5139" width="10.7666666666667" style="60" customWidth="1"/>
    <col min="5140" max="5140" width="8.76666666666667" style="60" customWidth="1"/>
    <col min="5141" max="5376" width="8.66666666666667" style="60"/>
    <col min="5377" max="5377" width="5.10833333333333" style="60" customWidth="1"/>
    <col min="5378" max="5378" width="4.10833333333333" style="60" customWidth="1"/>
    <col min="5379" max="5379" width="7.33333333333333" style="60" customWidth="1"/>
    <col min="5380" max="5380" width="20.3333333333333" style="60" customWidth="1"/>
    <col min="5381" max="5381" width="13.2166666666667" style="60" customWidth="1"/>
    <col min="5382" max="5392" width="9.66666666666667" style="60" customWidth="1"/>
    <col min="5393" max="5393" width="11.7666666666667" style="60" customWidth="1"/>
    <col min="5394" max="5394" width="11.3333333333333" style="60" customWidth="1"/>
    <col min="5395" max="5395" width="10.7666666666667" style="60" customWidth="1"/>
    <col min="5396" max="5396" width="8.76666666666667" style="60" customWidth="1"/>
    <col min="5397" max="5632" width="8.66666666666667" style="60"/>
    <col min="5633" max="5633" width="5.10833333333333" style="60" customWidth="1"/>
    <col min="5634" max="5634" width="4.10833333333333" style="60" customWidth="1"/>
    <col min="5635" max="5635" width="7.33333333333333" style="60" customWidth="1"/>
    <col min="5636" max="5636" width="20.3333333333333" style="60" customWidth="1"/>
    <col min="5637" max="5637" width="13.2166666666667" style="60" customWidth="1"/>
    <col min="5638" max="5648" width="9.66666666666667" style="60" customWidth="1"/>
    <col min="5649" max="5649" width="11.7666666666667" style="60" customWidth="1"/>
    <col min="5650" max="5650" width="11.3333333333333" style="60" customWidth="1"/>
    <col min="5651" max="5651" width="10.7666666666667" style="60" customWidth="1"/>
    <col min="5652" max="5652" width="8.76666666666667" style="60" customWidth="1"/>
    <col min="5653" max="5888" width="8.66666666666667" style="60"/>
    <col min="5889" max="5889" width="5.10833333333333" style="60" customWidth="1"/>
    <col min="5890" max="5890" width="4.10833333333333" style="60" customWidth="1"/>
    <col min="5891" max="5891" width="7.33333333333333" style="60" customWidth="1"/>
    <col min="5892" max="5892" width="20.3333333333333" style="60" customWidth="1"/>
    <col min="5893" max="5893" width="13.2166666666667" style="60" customWidth="1"/>
    <col min="5894" max="5904" width="9.66666666666667" style="60" customWidth="1"/>
    <col min="5905" max="5905" width="11.7666666666667" style="60" customWidth="1"/>
    <col min="5906" max="5906" width="11.3333333333333" style="60" customWidth="1"/>
    <col min="5907" max="5907" width="10.7666666666667" style="60" customWidth="1"/>
    <col min="5908" max="5908" width="8.76666666666667" style="60" customWidth="1"/>
    <col min="5909" max="6144" width="8.66666666666667" style="60"/>
    <col min="6145" max="6145" width="5.10833333333333" style="60" customWidth="1"/>
    <col min="6146" max="6146" width="4.10833333333333" style="60" customWidth="1"/>
    <col min="6147" max="6147" width="7.33333333333333" style="60" customWidth="1"/>
    <col min="6148" max="6148" width="20.3333333333333" style="60" customWidth="1"/>
    <col min="6149" max="6149" width="13.2166666666667" style="60" customWidth="1"/>
    <col min="6150" max="6160" width="9.66666666666667" style="60" customWidth="1"/>
    <col min="6161" max="6161" width="11.7666666666667" style="60" customWidth="1"/>
    <col min="6162" max="6162" width="11.3333333333333" style="60" customWidth="1"/>
    <col min="6163" max="6163" width="10.7666666666667" style="60" customWidth="1"/>
    <col min="6164" max="6164" width="8.76666666666667" style="60" customWidth="1"/>
    <col min="6165" max="6400" width="8.66666666666667" style="60"/>
    <col min="6401" max="6401" width="5.10833333333333" style="60" customWidth="1"/>
    <col min="6402" max="6402" width="4.10833333333333" style="60" customWidth="1"/>
    <col min="6403" max="6403" width="7.33333333333333" style="60" customWidth="1"/>
    <col min="6404" max="6404" width="20.3333333333333" style="60" customWidth="1"/>
    <col min="6405" max="6405" width="13.2166666666667" style="60" customWidth="1"/>
    <col min="6406" max="6416" width="9.66666666666667" style="60" customWidth="1"/>
    <col min="6417" max="6417" width="11.7666666666667" style="60" customWidth="1"/>
    <col min="6418" max="6418" width="11.3333333333333" style="60" customWidth="1"/>
    <col min="6419" max="6419" width="10.7666666666667" style="60" customWidth="1"/>
    <col min="6420" max="6420" width="8.76666666666667" style="60" customWidth="1"/>
    <col min="6421" max="6656" width="8.66666666666667" style="60"/>
    <col min="6657" max="6657" width="5.10833333333333" style="60" customWidth="1"/>
    <col min="6658" max="6658" width="4.10833333333333" style="60" customWidth="1"/>
    <col min="6659" max="6659" width="7.33333333333333" style="60" customWidth="1"/>
    <col min="6660" max="6660" width="20.3333333333333" style="60" customWidth="1"/>
    <col min="6661" max="6661" width="13.2166666666667" style="60" customWidth="1"/>
    <col min="6662" max="6672" width="9.66666666666667" style="60" customWidth="1"/>
    <col min="6673" max="6673" width="11.7666666666667" style="60" customWidth="1"/>
    <col min="6674" max="6674" width="11.3333333333333" style="60" customWidth="1"/>
    <col min="6675" max="6675" width="10.7666666666667" style="60" customWidth="1"/>
    <col min="6676" max="6676" width="8.76666666666667" style="60" customWidth="1"/>
    <col min="6677" max="6912" width="8.66666666666667" style="60"/>
    <col min="6913" max="6913" width="5.10833333333333" style="60" customWidth="1"/>
    <col min="6914" max="6914" width="4.10833333333333" style="60" customWidth="1"/>
    <col min="6915" max="6915" width="7.33333333333333" style="60" customWidth="1"/>
    <col min="6916" max="6916" width="20.3333333333333" style="60" customWidth="1"/>
    <col min="6917" max="6917" width="13.2166666666667" style="60" customWidth="1"/>
    <col min="6918" max="6928" width="9.66666666666667" style="60" customWidth="1"/>
    <col min="6929" max="6929" width="11.7666666666667" style="60" customWidth="1"/>
    <col min="6930" max="6930" width="11.3333333333333" style="60" customWidth="1"/>
    <col min="6931" max="6931" width="10.7666666666667" style="60" customWidth="1"/>
    <col min="6932" max="6932" width="8.76666666666667" style="60" customWidth="1"/>
    <col min="6933" max="7168" width="8.66666666666667" style="60"/>
    <col min="7169" max="7169" width="5.10833333333333" style="60" customWidth="1"/>
    <col min="7170" max="7170" width="4.10833333333333" style="60" customWidth="1"/>
    <col min="7171" max="7171" width="7.33333333333333" style="60" customWidth="1"/>
    <col min="7172" max="7172" width="20.3333333333333" style="60" customWidth="1"/>
    <col min="7173" max="7173" width="13.2166666666667" style="60" customWidth="1"/>
    <col min="7174" max="7184" width="9.66666666666667" style="60" customWidth="1"/>
    <col min="7185" max="7185" width="11.7666666666667" style="60" customWidth="1"/>
    <col min="7186" max="7186" width="11.3333333333333" style="60" customWidth="1"/>
    <col min="7187" max="7187" width="10.7666666666667" style="60" customWidth="1"/>
    <col min="7188" max="7188" width="8.76666666666667" style="60" customWidth="1"/>
    <col min="7189" max="7424" width="8.66666666666667" style="60"/>
    <col min="7425" max="7425" width="5.10833333333333" style="60" customWidth="1"/>
    <col min="7426" max="7426" width="4.10833333333333" style="60" customWidth="1"/>
    <col min="7427" max="7427" width="7.33333333333333" style="60" customWidth="1"/>
    <col min="7428" max="7428" width="20.3333333333333" style="60" customWidth="1"/>
    <col min="7429" max="7429" width="13.2166666666667" style="60" customWidth="1"/>
    <col min="7430" max="7440" width="9.66666666666667" style="60" customWidth="1"/>
    <col min="7441" max="7441" width="11.7666666666667" style="60" customWidth="1"/>
    <col min="7442" max="7442" width="11.3333333333333" style="60" customWidth="1"/>
    <col min="7443" max="7443" width="10.7666666666667" style="60" customWidth="1"/>
    <col min="7444" max="7444" width="8.76666666666667" style="60" customWidth="1"/>
    <col min="7445" max="7680" width="8.66666666666667" style="60"/>
    <col min="7681" max="7681" width="5.10833333333333" style="60" customWidth="1"/>
    <col min="7682" max="7682" width="4.10833333333333" style="60" customWidth="1"/>
    <col min="7683" max="7683" width="7.33333333333333" style="60" customWidth="1"/>
    <col min="7684" max="7684" width="20.3333333333333" style="60" customWidth="1"/>
    <col min="7685" max="7685" width="13.2166666666667" style="60" customWidth="1"/>
    <col min="7686" max="7696" width="9.66666666666667" style="60" customWidth="1"/>
    <col min="7697" max="7697" width="11.7666666666667" style="60" customWidth="1"/>
    <col min="7698" max="7698" width="11.3333333333333" style="60" customWidth="1"/>
    <col min="7699" max="7699" width="10.7666666666667" style="60" customWidth="1"/>
    <col min="7700" max="7700" width="8.76666666666667" style="60" customWidth="1"/>
    <col min="7701" max="7936" width="8.66666666666667" style="60"/>
    <col min="7937" max="7937" width="5.10833333333333" style="60" customWidth="1"/>
    <col min="7938" max="7938" width="4.10833333333333" style="60" customWidth="1"/>
    <col min="7939" max="7939" width="7.33333333333333" style="60" customWidth="1"/>
    <col min="7940" max="7940" width="20.3333333333333" style="60" customWidth="1"/>
    <col min="7941" max="7941" width="13.2166666666667" style="60" customWidth="1"/>
    <col min="7942" max="7952" width="9.66666666666667" style="60" customWidth="1"/>
    <col min="7953" max="7953" width="11.7666666666667" style="60" customWidth="1"/>
    <col min="7954" max="7954" width="11.3333333333333" style="60" customWidth="1"/>
    <col min="7955" max="7955" width="10.7666666666667" style="60" customWidth="1"/>
    <col min="7956" max="7956" width="8.76666666666667" style="60" customWidth="1"/>
    <col min="7957" max="8192" width="8.66666666666667" style="60"/>
    <col min="8193" max="8193" width="5.10833333333333" style="60" customWidth="1"/>
    <col min="8194" max="8194" width="4.10833333333333" style="60" customWidth="1"/>
    <col min="8195" max="8195" width="7.33333333333333" style="60" customWidth="1"/>
    <col min="8196" max="8196" width="20.3333333333333" style="60" customWidth="1"/>
    <col min="8197" max="8197" width="13.2166666666667" style="60" customWidth="1"/>
    <col min="8198" max="8208" width="9.66666666666667" style="60" customWidth="1"/>
    <col min="8209" max="8209" width="11.7666666666667" style="60" customWidth="1"/>
    <col min="8210" max="8210" width="11.3333333333333" style="60" customWidth="1"/>
    <col min="8211" max="8211" width="10.7666666666667" style="60" customWidth="1"/>
    <col min="8212" max="8212" width="8.76666666666667" style="60" customWidth="1"/>
    <col min="8213" max="8448" width="8.66666666666667" style="60"/>
    <col min="8449" max="8449" width="5.10833333333333" style="60" customWidth="1"/>
    <col min="8450" max="8450" width="4.10833333333333" style="60" customWidth="1"/>
    <col min="8451" max="8451" width="7.33333333333333" style="60" customWidth="1"/>
    <col min="8452" max="8452" width="20.3333333333333" style="60" customWidth="1"/>
    <col min="8453" max="8453" width="13.2166666666667" style="60" customWidth="1"/>
    <col min="8454" max="8464" width="9.66666666666667" style="60" customWidth="1"/>
    <col min="8465" max="8465" width="11.7666666666667" style="60" customWidth="1"/>
    <col min="8466" max="8466" width="11.3333333333333" style="60" customWidth="1"/>
    <col min="8467" max="8467" width="10.7666666666667" style="60" customWidth="1"/>
    <col min="8468" max="8468" width="8.76666666666667" style="60" customWidth="1"/>
    <col min="8469" max="8704" width="8.66666666666667" style="60"/>
    <col min="8705" max="8705" width="5.10833333333333" style="60" customWidth="1"/>
    <col min="8706" max="8706" width="4.10833333333333" style="60" customWidth="1"/>
    <col min="8707" max="8707" width="7.33333333333333" style="60" customWidth="1"/>
    <col min="8708" max="8708" width="20.3333333333333" style="60" customWidth="1"/>
    <col min="8709" max="8709" width="13.2166666666667" style="60" customWidth="1"/>
    <col min="8710" max="8720" width="9.66666666666667" style="60" customWidth="1"/>
    <col min="8721" max="8721" width="11.7666666666667" style="60" customWidth="1"/>
    <col min="8722" max="8722" width="11.3333333333333" style="60" customWidth="1"/>
    <col min="8723" max="8723" width="10.7666666666667" style="60" customWidth="1"/>
    <col min="8724" max="8724" width="8.76666666666667" style="60" customWidth="1"/>
    <col min="8725" max="8960" width="8.66666666666667" style="60"/>
    <col min="8961" max="8961" width="5.10833333333333" style="60" customWidth="1"/>
    <col min="8962" max="8962" width="4.10833333333333" style="60" customWidth="1"/>
    <col min="8963" max="8963" width="7.33333333333333" style="60" customWidth="1"/>
    <col min="8964" max="8964" width="20.3333333333333" style="60" customWidth="1"/>
    <col min="8965" max="8965" width="13.2166666666667" style="60" customWidth="1"/>
    <col min="8966" max="8976" width="9.66666666666667" style="60" customWidth="1"/>
    <col min="8977" max="8977" width="11.7666666666667" style="60" customWidth="1"/>
    <col min="8978" max="8978" width="11.3333333333333" style="60" customWidth="1"/>
    <col min="8979" max="8979" width="10.7666666666667" style="60" customWidth="1"/>
    <col min="8980" max="8980" width="8.76666666666667" style="60" customWidth="1"/>
    <col min="8981" max="9216" width="8.66666666666667" style="60"/>
    <col min="9217" max="9217" width="5.10833333333333" style="60" customWidth="1"/>
    <col min="9218" max="9218" width="4.10833333333333" style="60" customWidth="1"/>
    <col min="9219" max="9219" width="7.33333333333333" style="60" customWidth="1"/>
    <col min="9220" max="9220" width="20.3333333333333" style="60" customWidth="1"/>
    <col min="9221" max="9221" width="13.2166666666667" style="60" customWidth="1"/>
    <col min="9222" max="9232" width="9.66666666666667" style="60" customWidth="1"/>
    <col min="9233" max="9233" width="11.7666666666667" style="60" customWidth="1"/>
    <col min="9234" max="9234" width="11.3333333333333" style="60" customWidth="1"/>
    <col min="9235" max="9235" width="10.7666666666667" style="60" customWidth="1"/>
    <col min="9236" max="9236" width="8.76666666666667" style="60" customWidth="1"/>
    <col min="9237" max="9472" width="8.66666666666667" style="60"/>
    <col min="9473" max="9473" width="5.10833333333333" style="60" customWidth="1"/>
    <col min="9474" max="9474" width="4.10833333333333" style="60" customWidth="1"/>
    <col min="9475" max="9475" width="7.33333333333333" style="60" customWidth="1"/>
    <col min="9476" max="9476" width="20.3333333333333" style="60" customWidth="1"/>
    <col min="9477" max="9477" width="13.2166666666667" style="60" customWidth="1"/>
    <col min="9478" max="9488" width="9.66666666666667" style="60" customWidth="1"/>
    <col min="9489" max="9489" width="11.7666666666667" style="60" customWidth="1"/>
    <col min="9490" max="9490" width="11.3333333333333" style="60" customWidth="1"/>
    <col min="9491" max="9491" width="10.7666666666667" style="60" customWidth="1"/>
    <col min="9492" max="9492" width="8.76666666666667" style="60" customWidth="1"/>
    <col min="9493" max="9728" width="8.66666666666667" style="60"/>
    <col min="9729" max="9729" width="5.10833333333333" style="60" customWidth="1"/>
    <col min="9730" max="9730" width="4.10833333333333" style="60" customWidth="1"/>
    <col min="9731" max="9731" width="7.33333333333333" style="60" customWidth="1"/>
    <col min="9732" max="9732" width="20.3333333333333" style="60" customWidth="1"/>
    <col min="9733" max="9733" width="13.2166666666667" style="60" customWidth="1"/>
    <col min="9734" max="9744" width="9.66666666666667" style="60" customWidth="1"/>
    <col min="9745" max="9745" width="11.7666666666667" style="60" customWidth="1"/>
    <col min="9746" max="9746" width="11.3333333333333" style="60" customWidth="1"/>
    <col min="9747" max="9747" width="10.7666666666667" style="60" customWidth="1"/>
    <col min="9748" max="9748" width="8.76666666666667" style="60" customWidth="1"/>
    <col min="9749" max="9984" width="8.66666666666667" style="60"/>
    <col min="9985" max="9985" width="5.10833333333333" style="60" customWidth="1"/>
    <col min="9986" max="9986" width="4.10833333333333" style="60" customWidth="1"/>
    <col min="9987" max="9987" width="7.33333333333333" style="60" customWidth="1"/>
    <col min="9988" max="9988" width="20.3333333333333" style="60" customWidth="1"/>
    <col min="9989" max="9989" width="13.2166666666667" style="60" customWidth="1"/>
    <col min="9990" max="10000" width="9.66666666666667" style="60" customWidth="1"/>
    <col min="10001" max="10001" width="11.7666666666667" style="60" customWidth="1"/>
    <col min="10002" max="10002" width="11.3333333333333" style="60" customWidth="1"/>
    <col min="10003" max="10003" width="10.7666666666667" style="60" customWidth="1"/>
    <col min="10004" max="10004" width="8.76666666666667" style="60" customWidth="1"/>
    <col min="10005" max="10240" width="8.66666666666667" style="60"/>
    <col min="10241" max="10241" width="5.10833333333333" style="60" customWidth="1"/>
    <col min="10242" max="10242" width="4.10833333333333" style="60" customWidth="1"/>
    <col min="10243" max="10243" width="7.33333333333333" style="60" customWidth="1"/>
    <col min="10244" max="10244" width="20.3333333333333" style="60" customWidth="1"/>
    <col min="10245" max="10245" width="13.2166666666667" style="60" customWidth="1"/>
    <col min="10246" max="10256" width="9.66666666666667" style="60" customWidth="1"/>
    <col min="10257" max="10257" width="11.7666666666667" style="60" customWidth="1"/>
    <col min="10258" max="10258" width="11.3333333333333" style="60" customWidth="1"/>
    <col min="10259" max="10259" width="10.7666666666667" style="60" customWidth="1"/>
    <col min="10260" max="10260" width="8.76666666666667" style="60" customWidth="1"/>
    <col min="10261" max="10496" width="8.66666666666667" style="60"/>
    <col min="10497" max="10497" width="5.10833333333333" style="60" customWidth="1"/>
    <col min="10498" max="10498" width="4.10833333333333" style="60" customWidth="1"/>
    <col min="10499" max="10499" width="7.33333333333333" style="60" customWidth="1"/>
    <col min="10500" max="10500" width="20.3333333333333" style="60" customWidth="1"/>
    <col min="10501" max="10501" width="13.2166666666667" style="60" customWidth="1"/>
    <col min="10502" max="10512" width="9.66666666666667" style="60" customWidth="1"/>
    <col min="10513" max="10513" width="11.7666666666667" style="60" customWidth="1"/>
    <col min="10514" max="10514" width="11.3333333333333" style="60" customWidth="1"/>
    <col min="10515" max="10515" width="10.7666666666667" style="60" customWidth="1"/>
    <col min="10516" max="10516" width="8.76666666666667" style="60" customWidth="1"/>
    <col min="10517" max="10752" width="8.66666666666667" style="60"/>
    <col min="10753" max="10753" width="5.10833333333333" style="60" customWidth="1"/>
    <col min="10754" max="10754" width="4.10833333333333" style="60" customWidth="1"/>
    <col min="10755" max="10755" width="7.33333333333333" style="60" customWidth="1"/>
    <col min="10756" max="10756" width="20.3333333333333" style="60" customWidth="1"/>
    <col min="10757" max="10757" width="13.2166666666667" style="60" customWidth="1"/>
    <col min="10758" max="10768" width="9.66666666666667" style="60" customWidth="1"/>
    <col min="10769" max="10769" width="11.7666666666667" style="60" customWidth="1"/>
    <col min="10770" max="10770" width="11.3333333333333" style="60" customWidth="1"/>
    <col min="10771" max="10771" width="10.7666666666667" style="60" customWidth="1"/>
    <col min="10772" max="10772" width="8.76666666666667" style="60" customWidth="1"/>
    <col min="10773" max="11008" width="8.66666666666667" style="60"/>
    <col min="11009" max="11009" width="5.10833333333333" style="60" customWidth="1"/>
    <col min="11010" max="11010" width="4.10833333333333" style="60" customWidth="1"/>
    <col min="11011" max="11011" width="7.33333333333333" style="60" customWidth="1"/>
    <col min="11012" max="11012" width="20.3333333333333" style="60" customWidth="1"/>
    <col min="11013" max="11013" width="13.2166666666667" style="60" customWidth="1"/>
    <col min="11014" max="11024" width="9.66666666666667" style="60" customWidth="1"/>
    <col min="11025" max="11025" width="11.7666666666667" style="60" customWidth="1"/>
    <col min="11026" max="11026" width="11.3333333333333" style="60" customWidth="1"/>
    <col min="11027" max="11027" width="10.7666666666667" style="60" customWidth="1"/>
    <col min="11028" max="11028" width="8.76666666666667" style="60" customWidth="1"/>
    <col min="11029" max="11264" width="8.66666666666667" style="60"/>
    <col min="11265" max="11265" width="5.10833333333333" style="60" customWidth="1"/>
    <col min="11266" max="11266" width="4.10833333333333" style="60" customWidth="1"/>
    <col min="11267" max="11267" width="7.33333333333333" style="60" customWidth="1"/>
    <col min="11268" max="11268" width="20.3333333333333" style="60" customWidth="1"/>
    <col min="11269" max="11269" width="13.2166666666667" style="60" customWidth="1"/>
    <col min="11270" max="11280" width="9.66666666666667" style="60" customWidth="1"/>
    <col min="11281" max="11281" width="11.7666666666667" style="60" customWidth="1"/>
    <col min="11282" max="11282" width="11.3333333333333" style="60" customWidth="1"/>
    <col min="11283" max="11283" width="10.7666666666667" style="60" customWidth="1"/>
    <col min="11284" max="11284" width="8.76666666666667" style="60" customWidth="1"/>
    <col min="11285" max="11520" width="8.66666666666667" style="60"/>
    <col min="11521" max="11521" width="5.10833333333333" style="60" customWidth="1"/>
    <col min="11522" max="11522" width="4.10833333333333" style="60" customWidth="1"/>
    <col min="11523" max="11523" width="7.33333333333333" style="60" customWidth="1"/>
    <col min="11524" max="11524" width="20.3333333333333" style="60" customWidth="1"/>
    <col min="11525" max="11525" width="13.2166666666667" style="60" customWidth="1"/>
    <col min="11526" max="11536" width="9.66666666666667" style="60" customWidth="1"/>
    <col min="11537" max="11537" width="11.7666666666667" style="60" customWidth="1"/>
    <col min="11538" max="11538" width="11.3333333333333" style="60" customWidth="1"/>
    <col min="11539" max="11539" width="10.7666666666667" style="60" customWidth="1"/>
    <col min="11540" max="11540" width="8.76666666666667" style="60" customWidth="1"/>
    <col min="11541" max="11776" width="8.66666666666667" style="60"/>
    <col min="11777" max="11777" width="5.10833333333333" style="60" customWidth="1"/>
    <col min="11778" max="11778" width="4.10833333333333" style="60" customWidth="1"/>
    <col min="11779" max="11779" width="7.33333333333333" style="60" customWidth="1"/>
    <col min="11780" max="11780" width="20.3333333333333" style="60" customWidth="1"/>
    <col min="11781" max="11781" width="13.2166666666667" style="60" customWidth="1"/>
    <col min="11782" max="11792" width="9.66666666666667" style="60" customWidth="1"/>
    <col min="11793" max="11793" width="11.7666666666667" style="60" customWidth="1"/>
    <col min="11794" max="11794" width="11.3333333333333" style="60" customWidth="1"/>
    <col min="11795" max="11795" width="10.7666666666667" style="60" customWidth="1"/>
    <col min="11796" max="11796" width="8.76666666666667" style="60" customWidth="1"/>
    <col min="11797" max="12032" width="8.66666666666667" style="60"/>
    <col min="12033" max="12033" width="5.10833333333333" style="60" customWidth="1"/>
    <col min="12034" max="12034" width="4.10833333333333" style="60" customWidth="1"/>
    <col min="12035" max="12035" width="7.33333333333333" style="60" customWidth="1"/>
    <col min="12036" max="12036" width="20.3333333333333" style="60" customWidth="1"/>
    <col min="12037" max="12037" width="13.2166666666667" style="60" customWidth="1"/>
    <col min="12038" max="12048" width="9.66666666666667" style="60" customWidth="1"/>
    <col min="12049" max="12049" width="11.7666666666667" style="60" customWidth="1"/>
    <col min="12050" max="12050" width="11.3333333333333" style="60" customWidth="1"/>
    <col min="12051" max="12051" width="10.7666666666667" style="60" customWidth="1"/>
    <col min="12052" max="12052" width="8.76666666666667" style="60" customWidth="1"/>
    <col min="12053" max="12288" width="8.66666666666667" style="60"/>
    <col min="12289" max="12289" width="5.10833333333333" style="60" customWidth="1"/>
    <col min="12290" max="12290" width="4.10833333333333" style="60" customWidth="1"/>
    <col min="12291" max="12291" width="7.33333333333333" style="60" customWidth="1"/>
    <col min="12292" max="12292" width="20.3333333333333" style="60" customWidth="1"/>
    <col min="12293" max="12293" width="13.2166666666667" style="60" customWidth="1"/>
    <col min="12294" max="12304" width="9.66666666666667" style="60" customWidth="1"/>
    <col min="12305" max="12305" width="11.7666666666667" style="60" customWidth="1"/>
    <col min="12306" max="12306" width="11.3333333333333" style="60" customWidth="1"/>
    <col min="12307" max="12307" width="10.7666666666667" style="60" customWidth="1"/>
    <col min="12308" max="12308" width="8.76666666666667" style="60" customWidth="1"/>
    <col min="12309" max="12544" width="8.66666666666667" style="60"/>
    <col min="12545" max="12545" width="5.10833333333333" style="60" customWidth="1"/>
    <col min="12546" max="12546" width="4.10833333333333" style="60" customWidth="1"/>
    <col min="12547" max="12547" width="7.33333333333333" style="60" customWidth="1"/>
    <col min="12548" max="12548" width="20.3333333333333" style="60" customWidth="1"/>
    <col min="12549" max="12549" width="13.2166666666667" style="60" customWidth="1"/>
    <col min="12550" max="12560" width="9.66666666666667" style="60" customWidth="1"/>
    <col min="12561" max="12561" width="11.7666666666667" style="60" customWidth="1"/>
    <col min="12562" max="12562" width="11.3333333333333" style="60" customWidth="1"/>
    <col min="12563" max="12563" width="10.7666666666667" style="60" customWidth="1"/>
    <col min="12564" max="12564" width="8.76666666666667" style="60" customWidth="1"/>
    <col min="12565" max="12800" width="8.66666666666667" style="60"/>
    <col min="12801" max="12801" width="5.10833333333333" style="60" customWidth="1"/>
    <col min="12802" max="12802" width="4.10833333333333" style="60" customWidth="1"/>
    <col min="12803" max="12803" width="7.33333333333333" style="60" customWidth="1"/>
    <col min="12804" max="12804" width="20.3333333333333" style="60" customWidth="1"/>
    <col min="12805" max="12805" width="13.2166666666667" style="60" customWidth="1"/>
    <col min="12806" max="12816" width="9.66666666666667" style="60" customWidth="1"/>
    <col min="12817" max="12817" width="11.7666666666667" style="60" customWidth="1"/>
    <col min="12818" max="12818" width="11.3333333333333" style="60" customWidth="1"/>
    <col min="12819" max="12819" width="10.7666666666667" style="60" customWidth="1"/>
    <col min="12820" max="12820" width="8.76666666666667" style="60" customWidth="1"/>
    <col min="12821" max="13056" width="8.66666666666667" style="60"/>
    <col min="13057" max="13057" width="5.10833333333333" style="60" customWidth="1"/>
    <col min="13058" max="13058" width="4.10833333333333" style="60" customWidth="1"/>
    <col min="13059" max="13059" width="7.33333333333333" style="60" customWidth="1"/>
    <col min="13060" max="13060" width="20.3333333333333" style="60" customWidth="1"/>
    <col min="13061" max="13061" width="13.2166666666667" style="60" customWidth="1"/>
    <col min="13062" max="13072" width="9.66666666666667" style="60" customWidth="1"/>
    <col min="13073" max="13073" width="11.7666666666667" style="60" customWidth="1"/>
    <col min="13074" max="13074" width="11.3333333333333" style="60" customWidth="1"/>
    <col min="13075" max="13075" width="10.7666666666667" style="60" customWidth="1"/>
    <col min="13076" max="13076" width="8.76666666666667" style="60" customWidth="1"/>
    <col min="13077" max="13312" width="8.66666666666667" style="60"/>
    <col min="13313" max="13313" width="5.10833333333333" style="60" customWidth="1"/>
    <col min="13314" max="13314" width="4.10833333333333" style="60" customWidth="1"/>
    <col min="13315" max="13315" width="7.33333333333333" style="60" customWidth="1"/>
    <col min="13316" max="13316" width="20.3333333333333" style="60" customWidth="1"/>
    <col min="13317" max="13317" width="13.2166666666667" style="60" customWidth="1"/>
    <col min="13318" max="13328" width="9.66666666666667" style="60" customWidth="1"/>
    <col min="13329" max="13329" width="11.7666666666667" style="60" customWidth="1"/>
    <col min="13330" max="13330" width="11.3333333333333" style="60" customWidth="1"/>
    <col min="13331" max="13331" width="10.7666666666667" style="60" customWidth="1"/>
    <col min="13332" max="13332" width="8.76666666666667" style="60" customWidth="1"/>
    <col min="13333" max="13568" width="8.66666666666667" style="60"/>
    <col min="13569" max="13569" width="5.10833333333333" style="60" customWidth="1"/>
    <col min="13570" max="13570" width="4.10833333333333" style="60" customWidth="1"/>
    <col min="13571" max="13571" width="7.33333333333333" style="60" customWidth="1"/>
    <col min="13572" max="13572" width="20.3333333333333" style="60" customWidth="1"/>
    <col min="13573" max="13573" width="13.2166666666667" style="60" customWidth="1"/>
    <col min="13574" max="13584" width="9.66666666666667" style="60" customWidth="1"/>
    <col min="13585" max="13585" width="11.7666666666667" style="60" customWidth="1"/>
    <col min="13586" max="13586" width="11.3333333333333" style="60" customWidth="1"/>
    <col min="13587" max="13587" width="10.7666666666667" style="60" customWidth="1"/>
    <col min="13588" max="13588" width="8.76666666666667" style="60" customWidth="1"/>
    <col min="13589" max="13824" width="8.66666666666667" style="60"/>
    <col min="13825" max="13825" width="5.10833333333333" style="60" customWidth="1"/>
    <col min="13826" max="13826" width="4.10833333333333" style="60" customWidth="1"/>
    <col min="13827" max="13827" width="7.33333333333333" style="60" customWidth="1"/>
    <col min="13828" max="13828" width="20.3333333333333" style="60" customWidth="1"/>
    <col min="13829" max="13829" width="13.2166666666667" style="60" customWidth="1"/>
    <col min="13830" max="13840" width="9.66666666666667" style="60" customWidth="1"/>
    <col min="13841" max="13841" width="11.7666666666667" style="60" customWidth="1"/>
    <col min="13842" max="13842" width="11.3333333333333" style="60" customWidth="1"/>
    <col min="13843" max="13843" width="10.7666666666667" style="60" customWidth="1"/>
    <col min="13844" max="13844" width="8.76666666666667" style="60" customWidth="1"/>
    <col min="13845" max="14080" width="8.66666666666667" style="60"/>
    <col min="14081" max="14081" width="5.10833333333333" style="60" customWidth="1"/>
    <col min="14082" max="14082" width="4.10833333333333" style="60" customWidth="1"/>
    <col min="14083" max="14083" width="7.33333333333333" style="60" customWidth="1"/>
    <col min="14084" max="14084" width="20.3333333333333" style="60" customWidth="1"/>
    <col min="14085" max="14085" width="13.2166666666667" style="60" customWidth="1"/>
    <col min="14086" max="14096" width="9.66666666666667" style="60" customWidth="1"/>
    <col min="14097" max="14097" width="11.7666666666667" style="60" customWidth="1"/>
    <col min="14098" max="14098" width="11.3333333333333" style="60" customWidth="1"/>
    <col min="14099" max="14099" width="10.7666666666667" style="60" customWidth="1"/>
    <col min="14100" max="14100" width="8.76666666666667" style="60" customWidth="1"/>
    <col min="14101" max="14336" width="8.66666666666667" style="60"/>
    <col min="14337" max="14337" width="5.10833333333333" style="60" customWidth="1"/>
    <col min="14338" max="14338" width="4.10833333333333" style="60" customWidth="1"/>
    <col min="14339" max="14339" width="7.33333333333333" style="60" customWidth="1"/>
    <col min="14340" max="14340" width="20.3333333333333" style="60" customWidth="1"/>
    <col min="14341" max="14341" width="13.2166666666667" style="60" customWidth="1"/>
    <col min="14342" max="14352" width="9.66666666666667" style="60" customWidth="1"/>
    <col min="14353" max="14353" width="11.7666666666667" style="60" customWidth="1"/>
    <col min="14354" max="14354" width="11.3333333333333" style="60" customWidth="1"/>
    <col min="14355" max="14355" width="10.7666666666667" style="60" customWidth="1"/>
    <col min="14356" max="14356" width="8.76666666666667" style="60" customWidth="1"/>
    <col min="14357" max="14592" width="8.66666666666667" style="60"/>
    <col min="14593" max="14593" width="5.10833333333333" style="60" customWidth="1"/>
    <col min="14594" max="14594" width="4.10833333333333" style="60" customWidth="1"/>
    <col min="14595" max="14595" width="7.33333333333333" style="60" customWidth="1"/>
    <col min="14596" max="14596" width="20.3333333333333" style="60" customWidth="1"/>
    <col min="14597" max="14597" width="13.2166666666667" style="60" customWidth="1"/>
    <col min="14598" max="14608" width="9.66666666666667" style="60" customWidth="1"/>
    <col min="14609" max="14609" width="11.7666666666667" style="60" customWidth="1"/>
    <col min="14610" max="14610" width="11.3333333333333" style="60" customWidth="1"/>
    <col min="14611" max="14611" width="10.7666666666667" style="60" customWidth="1"/>
    <col min="14612" max="14612" width="8.76666666666667" style="60" customWidth="1"/>
    <col min="14613" max="14848" width="8.66666666666667" style="60"/>
    <col min="14849" max="14849" width="5.10833333333333" style="60" customWidth="1"/>
    <col min="14850" max="14850" width="4.10833333333333" style="60" customWidth="1"/>
    <col min="14851" max="14851" width="7.33333333333333" style="60" customWidth="1"/>
    <col min="14852" max="14852" width="20.3333333333333" style="60" customWidth="1"/>
    <col min="14853" max="14853" width="13.2166666666667" style="60" customWidth="1"/>
    <col min="14854" max="14864" width="9.66666666666667" style="60" customWidth="1"/>
    <col min="14865" max="14865" width="11.7666666666667" style="60" customWidth="1"/>
    <col min="14866" max="14866" width="11.3333333333333" style="60" customWidth="1"/>
    <col min="14867" max="14867" width="10.7666666666667" style="60" customWidth="1"/>
    <col min="14868" max="14868" width="8.76666666666667" style="60" customWidth="1"/>
    <col min="14869" max="15104" width="8.66666666666667" style="60"/>
    <col min="15105" max="15105" width="5.10833333333333" style="60" customWidth="1"/>
    <col min="15106" max="15106" width="4.10833333333333" style="60" customWidth="1"/>
    <col min="15107" max="15107" width="7.33333333333333" style="60" customWidth="1"/>
    <col min="15108" max="15108" width="20.3333333333333" style="60" customWidth="1"/>
    <col min="15109" max="15109" width="13.2166666666667" style="60" customWidth="1"/>
    <col min="15110" max="15120" width="9.66666666666667" style="60" customWidth="1"/>
    <col min="15121" max="15121" width="11.7666666666667" style="60" customWidth="1"/>
    <col min="15122" max="15122" width="11.3333333333333" style="60" customWidth="1"/>
    <col min="15123" max="15123" width="10.7666666666667" style="60" customWidth="1"/>
    <col min="15124" max="15124" width="8.76666666666667" style="60" customWidth="1"/>
    <col min="15125" max="15360" width="8.66666666666667" style="60"/>
    <col min="15361" max="15361" width="5.10833333333333" style="60" customWidth="1"/>
    <col min="15362" max="15362" width="4.10833333333333" style="60" customWidth="1"/>
    <col min="15363" max="15363" width="7.33333333333333" style="60" customWidth="1"/>
    <col min="15364" max="15364" width="20.3333333333333" style="60" customWidth="1"/>
    <col min="15365" max="15365" width="13.2166666666667" style="60" customWidth="1"/>
    <col min="15366" max="15376" width="9.66666666666667" style="60" customWidth="1"/>
    <col min="15377" max="15377" width="11.7666666666667" style="60" customWidth="1"/>
    <col min="15378" max="15378" width="11.3333333333333" style="60" customWidth="1"/>
    <col min="15379" max="15379" width="10.7666666666667" style="60" customWidth="1"/>
    <col min="15380" max="15380" width="8.76666666666667" style="60" customWidth="1"/>
    <col min="15381" max="15616" width="8.66666666666667" style="60"/>
    <col min="15617" max="15617" width="5.10833333333333" style="60" customWidth="1"/>
    <col min="15618" max="15618" width="4.10833333333333" style="60" customWidth="1"/>
    <col min="15619" max="15619" width="7.33333333333333" style="60" customWidth="1"/>
    <col min="15620" max="15620" width="20.3333333333333" style="60" customWidth="1"/>
    <col min="15621" max="15621" width="13.2166666666667" style="60" customWidth="1"/>
    <col min="15622" max="15632" width="9.66666666666667" style="60" customWidth="1"/>
    <col min="15633" max="15633" width="11.7666666666667" style="60" customWidth="1"/>
    <col min="15634" max="15634" width="11.3333333333333" style="60" customWidth="1"/>
    <col min="15635" max="15635" width="10.7666666666667" style="60" customWidth="1"/>
    <col min="15636" max="15636" width="8.76666666666667" style="60" customWidth="1"/>
    <col min="15637" max="15872" width="8.66666666666667" style="60"/>
    <col min="15873" max="15873" width="5.10833333333333" style="60" customWidth="1"/>
    <col min="15874" max="15874" width="4.10833333333333" style="60" customWidth="1"/>
    <col min="15875" max="15875" width="7.33333333333333" style="60" customWidth="1"/>
    <col min="15876" max="15876" width="20.3333333333333" style="60" customWidth="1"/>
    <col min="15877" max="15877" width="13.2166666666667" style="60" customWidth="1"/>
    <col min="15878" max="15888" width="9.66666666666667" style="60" customWidth="1"/>
    <col min="15889" max="15889" width="11.7666666666667" style="60" customWidth="1"/>
    <col min="15890" max="15890" width="11.3333333333333" style="60" customWidth="1"/>
    <col min="15891" max="15891" width="10.7666666666667" style="60" customWidth="1"/>
    <col min="15892" max="15892" width="8.76666666666667" style="60" customWidth="1"/>
    <col min="15893" max="16128" width="8.66666666666667" style="60"/>
    <col min="16129" max="16129" width="5.10833333333333" style="60" customWidth="1"/>
    <col min="16130" max="16130" width="4.10833333333333" style="60" customWidth="1"/>
    <col min="16131" max="16131" width="7.33333333333333" style="60" customWidth="1"/>
    <col min="16132" max="16132" width="20.3333333333333" style="60" customWidth="1"/>
    <col min="16133" max="16133" width="13.2166666666667" style="60" customWidth="1"/>
    <col min="16134" max="16144" width="9.66666666666667" style="60" customWidth="1"/>
    <col min="16145" max="16145" width="11.7666666666667" style="60" customWidth="1"/>
    <col min="16146" max="16146" width="11.3333333333333" style="60" customWidth="1"/>
    <col min="16147" max="16147" width="10.7666666666667" style="60" customWidth="1"/>
    <col min="16148" max="16148" width="8.76666666666667" style="60" customWidth="1"/>
    <col min="16149" max="16384" width="8.66666666666667" style="60"/>
  </cols>
  <sheetData>
    <row r="1" ht="29.4" customHeight="1" spans="1:18">
      <c r="A1" s="63" t="s">
        <v>73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="59" customFormat="1" ht="30.9" customHeight="1" spans="1:21">
      <c r="A2" s="1" t="s">
        <v>1</v>
      </c>
      <c r="B2" s="1" t="s">
        <v>2</v>
      </c>
      <c r="C2" s="1"/>
      <c r="D2" s="64" t="s">
        <v>3</v>
      </c>
      <c r="E2" s="1" t="s">
        <v>4</v>
      </c>
      <c r="F2" s="65" t="s">
        <v>5</v>
      </c>
      <c r="G2" s="65" t="s">
        <v>6</v>
      </c>
      <c r="H2" s="65" t="s">
        <v>7</v>
      </c>
      <c r="I2" s="65" t="s">
        <v>8</v>
      </c>
      <c r="J2" s="65" t="s">
        <v>9</v>
      </c>
      <c r="K2" s="65" t="s">
        <v>10</v>
      </c>
      <c r="L2" s="65" t="s">
        <v>11</v>
      </c>
      <c r="M2" s="65" t="s">
        <v>12</v>
      </c>
      <c r="N2" s="65" t="s">
        <v>13</v>
      </c>
      <c r="O2" s="65" t="s">
        <v>14</v>
      </c>
      <c r="P2" s="65" t="s">
        <v>15</v>
      </c>
      <c r="Q2" s="65" t="s">
        <v>16</v>
      </c>
      <c r="R2" s="65" t="s">
        <v>17</v>
      </c>
      <c r="S2" s="91"/>
      <c r="T2" s="91" t="s">
        <v>18</v>
      </c>
      <c r="U2" s="91"/>
    </row>
    <row r="3" customHeight="1" spans="1:23">
      <c r="A3" s="55">
        <v>1</v>
      </c>
      <c r="B3" s="66" t="s">
        <v>19</v>
      </c>
      <c r="C3" s="66"/>
      <c r="D3" s="67" t="s">
        <v>20</v>
      </c>
      <c r="E3" s="68" t="s">
        <v>21</v>
      </c>
      <c r="F3" s="89">
        <v>2212144</v>
      </c>
      <c r="G3" s="89">
        <v>2512257</v>
      </c>
      <c r="H3" s="89">
        <v>2264512</v>
      </c>
      <c r="I3" s="89">
        <v>2673586</v>
      </c>
      <c r="J3" s="114">
        <v>2805567</v>
      </c>
      <c r="K3" s="114">
        <v>2920794</v>
      </c>
      <c r="L3" s="89">
        <v>3127507</v>
      </c>
      <c r="M3" s="89">
        <v>3146839</v>
      </c>
      <c r="N3" s="115">
        <v>3002131</v>
      </c>
      <c r="O3" s="69">
        <v>2848700</v>
      </c>
      <c r="P3" s="69">
        <v>2766562</v>
      </c>
      <c r="Q3" s="69">
        <v>2724754</v>
      </c>
      <c r="R3" s="92">
        <f>SUM(F3:Q3)</f>
        <v>33005353</v>
      </c>
      <c r="S3" s="93">
        <v>0.1229</v>
      </c>
      <c r="T3" s="94">
        <f>R3*S3/1000</f>
        <v>4056.3578837</v>
      </c>
      <c r="U3" s="95">
        <f t="shared" ref="U3:U8" si="0">T3/$T$8</f>
        <v>0.485033989156202</v>
      </c>
      <c r="V3" s="96"/>
      <c r="W3" s="96"/>
    </row>
    <row r="4" ht="15" spans="1:23">
      <c r="A4" s="55">
        <v>2</v>
      </c>
      <c r="B4" s="66"/>
      <c r="C4" s="66"/>
      <c r="D4" s="67" t="s">
        <v>22</v>
      </c>
      <c r="E4" s="70" t="s">
        <v>23</v>
      </c>
      <c r="F4" s="70">
        <v>2842</v>
      </c>
      <c r="G4" s="70">
        <v>4896</v>
      </c>
      <c r="H4" s="70">
        <v>4545</v>
      </c>
      <c r="I4" s="70">
        <v>6518</v>
      </c>
      <c r="J4" s="111">
        <v>7071</v>
      </c>
      <c r="K4" s="111">
        <v>7179</v>
      </c>
      <c r="L4" s="70">
        <v>11238</v>
      </c>
      <c r="M4" s="70">
        <v>13947</v>
      </c>
      <c r="N4" s="116">
        <v>15360</v>
      </c>
      <c r="O4" s="71">
        <v>10958</v>
      </c>
      <c r="P4" s="71">
        <v>11318</v>
      </c>
      <c r="Q4" s="71">
        <v>8892</v>
      </c>
      <c r="R4" s="92">
        <f t="shared" ref="R4:R9" si="1">SUM(F4:Q4)</f>
        <v>104764</v>
      </c>
      <c r="S4" s="93">
        <v>0.2571</v>
      </c>
      <c r="T4" s="94">
        <f>R4*S4/1000</f>
        <v>26.9348244</v>
      </c>
      <c r="U4" s="95">
        <f t="shared" si="0"/>
        <v>0.0032206983950926</v>
      </c>
      <c r="V4" s="96"/>
      <c r="W4" s="96"/>
    </row>
    <row r="5" ht="15" spans="1:23">
      <c r="A5" s="55">
        <v>3</v>
      </c>
      <c r="B5" s="66"/>
      <c r="C5" s="66"/>
      <c r="D5" s="67" t="s">
        <v>24</v>
      </c>
      <c r="E5" s="70" t="s">
        <v>25</v>
      </c>
      <c r="F5" s="70">
        <v>234904</v>
      </c>
      <c r="G5" s="70">
        <v>254004</v>
      </c>
      <c r="H5" s="70">
        <v>267684</v>
      </c>
      <c r="I5" s="70">
        <v>267277</v>
      </c>
      <c r="J5" s="111">
        <v>230472</v>
      </c>
      <c r="K5" s="111">
        <v>293562</v>
      </c>
      <c r="L5" s="70">
        <v>323647</v>
      </c>
      <c r="M5" s="70">
        <v>304654</v>
      </c>
      <c r="N5" s="116">
        <v>334235</v>
      </c>
      <c r="O5" s="71">
        <v>346907</v>
      </c>
      <c r="P5" s="71">
        <v>341263</v>
      </c>
      <c r="Q5" s="71">
        <v>325846</v>
      </c>
      <c r="R5" s="92">
        <f t="shared" si="1"/>
        <v>3524455</v>
      </c>
      <c r="S5" s="93">
        <v>1.2143</v>
      </c>
      <c r="T5" s="94">
        <f>R5*S5/1000</f>
        <v>4279.7457065</v>
      </c>
      <c r="U5" s="95">
        <f t="shared" si="0"/>
        <v>0.511745312448705</v>
      </c>
      <c r="V5" s="96"/>
      <c r="W5" s="96"/>
    </row>
    <row r="6" ht="15" spans="1:23">
      <c r="A6" s="55">
        <v>4</v>
      </c>
      <c r="B6" s="66"/>
      <c r="C6" s="66"/>
      <c r="D6" s="67" t="s">
        <v>26</v>
      </c>
      <c r="E6" s="70" t="s">
        <v>25</v>
      </c>
      <c r="F6" s="70">
        <v>3318000</v>
      </c>
      <c r="G6" s="70">
        <v>4118000</v>
      </c>
      <c r="H6" s="70">
        <v>5059000</v>
      </c>
      <c r="I6" s="70">
        <v>4266000</v>
      </c>
      <c r="J6" s="111">
        <v>4307000</v>
      </c>
      <c r="K6" s="111">
        <v>4597000</v>
      </c>
      <c r="L6" s="70">
        <v>4396000</v>
      </c>
      <c r="M6" s="70">
        <v>4008000</v>
      </c>
      <c r="N6" s="70">
        <v>4477000</v>
      </c>
      <c r="O6" s="70">
        <v>4620000</v>
      </c>
      <c r="P6" s="71">
        <v>4685000</v>
      </c>
      <c r="Q6" s="71">
        <v>4722000</v>
      </c>
      <c r="R6" s="92">
        <f t="shared" si="1"/>
        <v>52573000</v>
      </c>
      <c r="S6" s="93"/>
      <c r="T6" s="94"/>
      <c r="U6" s="95"/>
      <c r="V6" s="96"/>
      <c r="W6" s="96"/>
    </row>
    <row r="7" ht="15" spans="1:33">
      <c r="A7" s="55">
        <v>5</v>
      </c>
      <c r="B7" s="66"/>
      <c r="C7" s="66"/>
      <c r="D7" s="67" t="s">
        <v>27</v>
      </c>
      <c r="E7" s="72" t="s">
        <v>28</v>
      </c>
      <c r="F7" s="70">
        <v>225.786976</v>
      </c>
      <c r="G7" s="70">
        <v>247.248082</v>
      </c>
      <c r="H7" s="70">
        <v>246.685461</v>
      </c>
      <c r="I7" s="70">
        <v>266.697204</v>
      </c>
      <c r="J7" s="111">
        <v>245.613802</v>
      </c>
      <c r="K7" s="111">
        <v>256.959633</v>
      </c>
      <c r="L7" s="70">
        <v>278.800917</v>
      </c>
      <c r="M7" s="70">
        <v>290.302063</v>
      </c>
      <c r="N7" s="70">
        <v>269.400669</v>
      </c>
      <c r="O7" s="70">
        <v>275.335921</v>
      </c>
      <c r="P7" s="70">
        <v>265.256686</v>
      </c>
      <c r="Q7" s="70">
        <v>332.655041</v>
      </c>
      <c r="R7" s="92">
        <f t="shared" si="1"/>
        <v>3200.742455</v>
      </c>
      <c r="S7" s="93"/>
      <c r="T7" s="94"/>
      <c r="U7" s="95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</row>
    <row r="8" ht="15" spans="1:23">
      <c r="A8" s="55">
        <v>6</v>
      </c>
      <c r="B8" s="66"/>
      <c r="C8" s="66"/>
      <c r="D8" s="73" t="s">
        <v>29</v>
      </c>
      <c r="E8" s="74" t="s">
        <v>30</v>
      </c>
      <c r="F8" s="75">
        <f>(F3*$S$3+F4*$S$4+F5*$S$5)/1000</f>
        <v>557.847103</v>
      </c>
      <c r="G8" s="75">
        <f t="shared" ref="G8:Q8" si="2">(G3*$S$3+G4*$S$4+G5*$S$5)/1000</f>
        <v>618.4522041</v>
      </c>
      <c r="H8" s="75">
        <f t="shared" si="2"/>
        <v>604.5257255</v>
      </c>
      <c r="I8" s="75">
        <f t="shared" si="2"/>
        <v>654.8139583</v>
      </c>
      <c r="J8" s="75">
        <f t="shared" si="2"/>
        <v>626.484288</v>
      </c>
      <c r="K8" s="75">
        <f t="shared" si="2"/>
        <v>717.2836401</v>
      </c>
      <c r="L8" s="75">
        <f t="shared" si="2"/>
        <v>780.2644522</v>
      </c>
      <c r="M8" s="75">
        <f t="shared" si="2"/>
        <v>760.273639</v>
      </c>
      <c r="N8" s="75">
        <f t="shared" si="2"/>
        <v>778.7725164</v>
      </c>
      <c r="O8" s="75">
        <f t="shared" si="2"/>
        <v>774.1717019</v>
      </c>
      <c r="P8" s="75">
        <f t="shared" si="2"/>
        <v>757.3159885</v>
      </c>
      <c r="Q8" s="75">
        <f t="shared" si="2"/>
        <v>732.8331976</v>
      </c>
      <c r="R8" s="97">
        <f t="shared" si="1"/>
        <v>8363.0384146</v>
      </c>
      <c r="S8" s="96"/>
      <c r="T8" s="94">
        <f>SUM(T3:T5)</f>
        <v>8363.0384146</v>
      </c>
      <c r="U8" s="95">
        <f t="shared" si="0"/>
        <v>1</v>
      </c>
      <c r="V8" s="96"/>
      <c r="W8" s="96"/>
    </row>
    <row r="9" ht="15" spans="1:23">
      <c r="A9" s="55">
        <v>7</v>
      </c>
      <c r="B9" s="66"/>
      <c r="C9" s="66"/>
      <c r="D9" s="67" t="s">
        <v>31</v>
      </c>
      <c r="E9" s="70" t="s">
        <v>28</v>
      </c>
      <c r="F9" s="89">
        <v>4782.803548</v>
      </c>
      <c r="G9" s="89">
        <v>5834.934258</v>
      </c>
      <c r="H9" s="113">
        <v>6321.27381</v>
      </c>
      <c r="I9" s="89">
        <v>5073.286992</v>
      </c>
      <c r="J9" s="117">
        <v>5017.443566</v>
      </c>
      <c r="K9" s="114">
        <v>6202.48188475</v>
      </c>
      <c r="L9" s="89">
        <v>6154.654198</v>
      </c>
      <c r="M9" s="89">
        <v>6861.088168</v>
      </c>
      <c r="N9" s="89">
        <v>6683.869607</v>
      </c>
      <c r="O9" s="89">
        <v>7053.025602</v>
      </c>
      <c r="P9" s="89">
        <v>7068.04989800001</v>
      </c>
      <c r="Q9" s="89">
        <v>9467.12852025</v>
      </c>
      <c r="R9" s="97">
        <f t="shared" si="1"/>
        <v>76520.040052</v>
      </c>
      <c r="S9" s="96">
        <f>R8/R9</f>
        <v>0.109292133262304</v>
      </c>
      <c r="T9" s="96"/>
      <c r="U9" s="96"/>
      <c r="V9" s="96"/>
      <c r="W9" s="96"/>
    </row>
    <row r="10" ht="15" spans="1:23">
      <c r="A10" s="55">
        <v>8</v>
      </c>
      <c r="B10" s="66"/>
      <c r="C10" s="66"/>
      <c r="D10" s="67" t="s">
        <v>32</v>
      </c>
      <c r="E10" s="70" t="s">
        <v>23</v>
      </c>
      <c r="F10" s="70">
        <v>1153.684905</v>
      </c>
      <c r="G10" s="70">
        <v>1561.36728</v>
      </c>
      <c r="H10" s="70">
        <v>1520.703438</v>
      </c>
      <c r="I10" s="70">
        <v>1363.300841</v>
      </c>
      <c r="J10" s="111">
        <v>1502.00428</v>
      </c>
      <c r="K10" s="111">
        <v>1770.437882</v>
      </c>
      <c r="L10" s="70">
        <v>1729.523857</v>
      </c>
      <c r="M10" s="70">
        <v>1956.220398</v>
      </c>
      <c r="N10" s="70">
        <v>1828.997612</v>
      </c>
      <c r="O10" s="70">
        <f>2139.636237</f>
        <v>2139.636237</v>
      </c>
      <c r="P10" s="70">
        <f>2135.092566</f>
        <v>2135.092566</v>
      </c>
      <c r="Q10" s="70">
        <v>2374.259851</v>
      </c>
      <c r="R10" s="92">
        <f t="shared" ref="R10" si="3">SUM(F10:Q10)</f>
        <v>21035.229147</v>
      </c>
      <c r="S10" s="94">
        <f>R9/R10</f>
        <v>3.63770888908587</v>
      </c>
      <c r="T10" s="96"/>
      <c r="U10" s="96"/>
      <c r="V10" s="96"/>
      <c r="W10" s="96"/>
    </row>
    <row r="11" ht="15" spans="1:23">
      <c r="A11" s="55">
        <v>9</v>
      </c>
      <c r="B11" s="66"/>
      <c r="C11" s="66"/>
      <c r="D11" s="76" t="s">
        <v>33</v>
      </c>
      <c r="E11" s="77" t="s">
        <v>34</v>
      </c>
      <c r="F11" s="75">
        <f>F3/F10</f>
        <v>1917.45942970451</v>
      </c>
      <c r="G11" s="75">
        <f t="shared" ref="G11:R11" si="4">G3/G10</f>
        <v>1609.01091766186</v>
      </c>
      <c r="H11" s="75">
        <f t="shared" si="4"/>
        <v>1489.12137857612</v>
      </c>
      <c r="I11" s="75">
        <f t="shared" si="4"/>
        <v>1961.11226487537</v>
      </c>
      <c r="J11" s="75">
        <f t="shared" si="4"/>
        <v>1867.88216076189</v>
      </c>
      <c r="K11" s="75">
        <f t="shared" si="4"/>
        <v>1649.75796648707</v>
      </c>
      <c r="L11" s="75">
        <f t="shared" si="4"/>
        <v>1808.3052091718</v>
      </c>
      <c r="M11" s="75">
        <f t="shared" si="4"/>
        <v>1608.63213736922</v>
      </c>
      <c r="N11" s="75">
        <f t="shared" si="4"/>
        <v>1641.40782924106</v>
      </c>
      <c r="O11" s="75">
        <f t="shared" si="4"/>
        <v>1331.39453835115</v>
      </c>
      <c r="P11" s="75">
        <f t="shared" si="4"/>
        <v>1295.75740370968</v>
      </c>
      <c r="Q11" s="75">
        <f t="shared" si="4"/>
        <v>1147.62248911061</v>
      </c>
      <c r="R11" s="75">
        <f t="shared" si="4"/>
        <v>1569.05126962723</v>
      </c>
      <c r="S11" s="94"/>
      <c r="T11" s="96"/>
      <c r="U11" s="96"/>
      <c r="V11" s="96"/>
      <c r="W11" s="96"/>
    </row>
    <row r="12" ht="15" spans="1:23">
      <c r="A12" s="55">
        <v>10</v>
      </c>
      <c r="B12" s="66"/>
      <c r="C12" s="66"/>
      <c r="D12" s="76" t="s">
        <v>35</v>
      </c>
      <c r="E12" s="77" t="s">
        <v>36</v>
      </c>
      <c r="F12" s="75">
        <f>F4/F10</f>
        <v>2.46341092588015</v>
      </c>
      <c r="G12" s="75">
        <f t="shared" ref="G12:R12" si="5">G4/G10</f>
        <v>3.13571320644045</v>
      </c>
      <c r="H12" s="75">
        <f t="shared" si="5"/>
        <v>2.98874842157094</v>
      </c>
      <c r="I12" s="75">
        <f t="shared" si="5"/>
        <v>4.78104304198841</v>
      </c>
      <c r="J12" s="75">
        <f t="shared" si="5"/>
        <v>4.70770962117365</v>
      </c>
      <c r="K12" s="75">
        <f t="shared" si="5"/>
        <v>4.05492905059744</v>
      </c>
      <c r="L12" s="75">
        <f t="shared" si="5"/>
        <v>6.49774211238302</v>
      </c>
      <c r="M12" s="75">
        <f t="shared" si="5"/>
        <v>7.12956475367455</v>
      </c>
      <c r="N12" s="75">
        <f t="shared" si="5"/>
        <v>8.39804267606666</v>
      </c>
      <c r="O12" s="75">
        <f t="shared" si="5"/>
        <v>5.12143130243685</v>
      </c>
      <c r="P12" s="75">
        <f t="shared" si="5"/>
        <v>5.30094113024981</v>
      </c>
      <c r="Q12" s="75">
        <f t="shared" si="5"/>
        <v>3.74516715019834</v>
      </c>
      <c r="R12" s="75">
        <f t="shared" si="5"/>
        <v>4.9804068816118</v>
      </c>
      <c r="S12" s="94"/>
      <c r="T12" s="96"/>
      <c r="U12" s="96"/>
      <c r="V12" s="96"/>
      <c r="W12" s="96"/>
    </row>
    <row r="13" ht="15" spans="1:23">
      <c r="A13" s="55">
        <v>11</v>
      </c>
      <c r="B13" s="66"/>
      <c r="C13" s="66"/>
      <c r="D13" s="76" t="s">
        <v>37</v>
      </c>
      <c r="E13" s="75" t="s">
        <v>38</v>
      </c>
      <c r="F13" s="75">
        <f>F5/F10</f>
        <v>203.611921229046</v>
      </c>
      <c r="G13" s="75">
        <f t="shared" ref="G13:R13" si="6">G5/G10</f>
        <v>162.680493727267</v>
      </c>
      <c r="H13" s="75">
        <f t="shared" si="6"/>
        <v>176.026431788734</v>
      </c>
      <c r="I13" s="75">
        <f t="shared" si="6"/>
        <v>196.051371760285</v>
      </c>
      <c r="J13" s="75">
        <f t="shared" si="6"/>
        <v>153.442971547325</v>
      </c>
      <c r="K13" s="75">
        <f t="shared" si="6"/>
        <v>165.813216597226</v>
      </c>
      <c r="L13" s="75">
        <f t="shared" si="6"/>
        <v>187.130694202387</v>
      </c>
      <c r="M13" s="75">
        <f t="shared" si="6"/>
        <v>155.736030721013</v>
      </c>
      <c r="N13" s="75">
        <f t="shared" si="6"/>
        <v>182.742174077808</v>
      </c>
      <c r="O13" s="75">
        <f t="shared" si="6"/>
        <v>162.133634681006</v>
      </c>
      <c r="P13" s="75">
        <f t="shared" si="6"/>
        <v>159.835224680371</v>
      </c>
      <c r="Q13" s="75">
        <f t="shared" si="6"/>
        <v>137.241085832605</v>
      </c>
      <c r="R13" s="75">
        <f t="shared" si="6"/>
        <v>167.550112022557</v>
      </c>
      <c r="S13" s="94"/>
      <c r="T13" s="96"/>
      <c r="U13" s="96"/>
      <c r="V13" s="96"/>
      <c r="W13" s="96"/>
    </row>
    <row r="14" ht="15" spans="1:23">
      <c r="A14" s="55">
        <v>12</v>
      </c>
      <c r="B14" s="66"/>
      <c r="C14" s="66"/>
      <c r="D14" s="76" t="s">
        <v>39</v>
      </c>
      <c r="E14" s="75" t="s">
        <v>40</v>
      </c>
      <c r="F14" s="75">
        <f>F8/F9</f>
        <v>0.116636005932812</v>
      </c>
      <c r="G14" s="75">
        <f t="shared" ref="G14:R14" si="7">G8/G9</f>
        <v>0.105991289148129</v>
      </c>
      <c r="H14" s="75">
        <f t="shared" si="7"/>
        <v>0.0956335295180007</v>
      </c>
      <c r="I14" s="75">
        <f t="shared" si="7"/>
        <v>0.12907094736264</v>
      </c>
      <c r="J14" s="75">
        <f t="shared" si="7"/>
        <v>0.124861252500234</v>
      </c>
      <c r="K14" s="75">
        <f t="shared" si="7"/>
        <v>0.115644616691841</v>
      </c>
      <c r="L14" s="75">
        <f t="shared" si="7"/>
        <v>0.126776326841166</v>
      </c>
      <c r="M14" s="75">
        <f t="shared" si="7"/>
        <v>0.110809483916254</v>
      </c>
      <c r="N14" s="75">
        <f t="shared" si="7"/>
        <v>0.11651521681159</v>
      </c>
      <c r="O14" s="75">
        <f t="shared" si="7"/>
        <v>0.109764482023214</v>
      </c>
      <c r="P14" s="75">
        <f t="shared" si="7"/>
        <v>0.107146383999679</v>
      </c>
      <c r="Q14" s="75">
        <f t="shared" si="7"/>
        <v>0.0774081809529135</v>
      </c>
      <c r="R14" s="75">
        <f t="shared" si="7"/>
        <v>0.109292133262304</v>
      </c>
      <c r="S14" s="95"/>
      <c r="T14" s="96"/>
      <c r="U14" s="96"/>
      <c r="V14" s="96"/>
      <c r="W14" s="96"/>
    </row>
    <row r="15" ht="15" spans="1:23">
      <c r="A15" s="55">
        <v>13</v>
      </c>
      <c r="B15" s="66"/>
      <c r="C15" s="66"/>
      <c r="D15" s="76" t="s">
        <v>41</v>
      </c>
      <c r="E15" s="77" t="s">
        <v>42</v>
      </c>
      <c r="F15" s="78">
        <f>F8/F10</f>
        <v>0.483535062808159</v>
      </c>
      <c r="G15" s="78">
        <f t="shared" ref="G15:R15" si="8">G8/G10</f>
        <v>0.396096557179039</v>
      </c>
      <c r="H15" s="78">
        <f t="shared" si="8"/>
        <v>0.39753032076725</v>
      </c>
      <c r="I15" s="78">
        <f t="shared" si="8"/>
        <v>0.480315084247791</v>
      </c>
      <c r="J15" s="78">
        <f t="shared" si="8"/>
        <v>0.417098870051156</v>
      </c>
      <c r="K15" s="78">
        <f t="shared" si="8"/>
        <v>0.405144765254181</v>
      </c>
      <c r="L15" s="78">
        <f t="shared" si="8"/>
        <v>0.451144081674266</v>
      </c>
      <c r="M15" s="78">
        <f t="shared" si="8"/>
        <v>0.388644162885372</v>
      </c>
      <c r="N15" s="78">
        <f t="shared" si="8"/>
        <v>0.425791980968426</v>
      </c>
      <c r="O15" s="78">
        <f t="shared" si="8"/>
        <v>0.361823981344358</v>
      </c>
      <c r="P15" s="78">
        <f t="shared" si="8"/>
        <v>0.354699370209882</v>
      </c>
      <c r="Q15" s="78">
        <f t="shared" si="8"/>
        <v>0.308657536912542</v>
      </c>
      <c r="R15" s="78">
        <f t="shared" si="8"/>
        <v>0.397572964675439</v>
      </c>
      <c r="S15" s="98"/>
      <c r="T15" s="96"/>
      <c r="U15" s="96"/>
      <c r="V15" s="96"/>
      <c r="W15" s="96"/>
    </row>
    <row r="16" customHeight="1" spans="1:23">
      <c r="A16" s="55">
        <v>14</v>
      </c>
      <c r="B16" s="79" t="s">
        <v>43</v>
      </c>
      <c r="C16" s="80" t="s">
        <v>44</v>
      </c>
      <c r="D16" s="67" t="s">
        <v>20</v>
      </c>
      <c r="E16" s="68" t="s">
        <v>21</v>
      </c>
      <c r="F16" s="70">
        <v>1146728</v>
      </c>
      <c r="G16" s="70">
        <v>1136308</v>
      </c>
      <c r="H16" s="70">
        <v>1894414</v>
      </c>
      <c r="I16" s="70">
        <v>1586185</v>
      </c>
      <c r="J16" s="111">
        <v>1716110</v>
      </c>
      <c r="K16" s="111">
        <v>2167103</v>
      </c>
      <c r="L16" s="70">
        <v>2041435.6451946</v>
      </c>
      <c r="M16" s="70">
        <v>1806638.75755539</v>
      </c>
      <c r="N16" s="71">
        <v>1985524</v>
      </c>
      <c r="O16" s="71">
        <v>1909373</v>
      </c>
      <c r="P16" s="71">
        <v>1849711</v>
      </c>
      <c r="Q16" s="71">
        <v>1818727</v>
      </c>
      <c r="R16" s="92">
        <f t="shared" ref="R16:R21" si="9">SUM(F16:Q16)</f>
        <v>21058257.40275</v>
      </c>
      <c r="S16" s="96"/>
      <c r="T16" s="96"/>
      <c r="U16" s="96"/>
      <c r="V16" s="96"/>
      <c r="W16" s="96"/>
    </row>
    <row r="17" customHeight="1" spans="1:23">
      <c r="A17" s="55">
        <v>15</v>
      </c>
      <c r="B17" s="81"/>
      <c r="C17" s="80"/>
      <c r="D17" s="67" t="s">
        <v>22</v>
      </c>
      <c r="E17" s="70" t="s">
        <v>23</v>
      </c>
      <c r="F17" s="70">
        <v>2460</v>
      </c>
      <c r="G17" s="70">
        <v>3259</v>
      </c>
      <c r="H17" s="70">
        <v>3494</v>
      </c>
      <c r="I17" s="70">
        <v>6030</v>
      </c>
      <c r="J17" s="111">
        <v>8605</v>
      </c>
      <c r="K17" s="111">
        <v>14775</v>
      </c>
      <c r="L17" s="70">
        <v>17947</v>
      </c>
      <c r="M17" s="70">
        <v>17192</v>
      </c>
      <c r="N17" s="71">
        <v>17495</v>
      </c>
      <c r="O17" s="71">
        <v>9727</v>
      </c>
      <c r="P17" s="71">
        <v>10759</v>
      </c>
      <c r="Q17" s="71">
        <v>8323</v>
      </c>
      <c r="R17" s="92">
        <f t="shared" si="9"/>
        <v>120066</v>
      </c>
      <c r="S17" s="96"/>
      <c r="T17" s="96"/>
      <c r="U17" s="96"/>
      <c r="V17" s="96"/>
      <c r="W17" s="96"/>
    </row>
    <row r="18" customHeight="1" spans="1:23">
      <c r="A18" s="55">
        <v>16</v>
      </c>
      <c r="B18" s="81"/>
      <c r="C18" s="80"/>
      <c r="D18" s="67" t="s">
        <v>24</v>
      </c>
      <c r="E18" s="70" t="s">
        <v>25</v>
      </c>
      <c r="F18" s="70">
        <v>177195</v>
      </c>
      <c r="G18" s="70">
        <v>242473</v>
      </c>
      <c r="H18" s="70">
        <v>290653</v>
      </c>
      <c r="I18" s="70">
        <v>245642</v>
      </c>
      <c r="J18" s="111">
        <v>270498</v>
      </c>
      <c r="K18" s="111">
        <v>342011</v>
      </c>
      <c r="L18" s="70">
        <v>303236.902</v>
      </c>
      <c r="M18" s="70">
        <v>291810.768</v>
      </c>
      <c r="N18" s="71">
        <v>327626</v>
      </c>
      <c r="O18" s="71">
        <v>344666</v>
      </c>
      <c r="P18" s="71">
        <v>338846</v>
      </c>
      <c r="Q18" s="71">
        <v>323204</v>
      </c>
      <c r="R18" s="92">
        <f t="shared" si="9"/>
        <v>3497861.67</v>
      </c>
      <c r="S18" s="96"/>
      <c r="T18" s="96"/>
      <c r="U18" s="96"/>
      <c r="V18" s="96"/>
      <c r="W18" s="96"/>
    </row>
    <row r="19" customHeight="1" spans="1:23">
      <c r="A19" s="55">
        <v>17</v>
      </c>
      <c r="B19" s="81"/>
      <c r="C19" s="80"/>
      <c r="D19" s="67" t="s">
        <v>26</v>
      </c>
      <c r="E19" s="70" t="s">
        <v>25</v>
      </c>
      <c r="F19" s="70">
        <v>1865000</v>
      </c>
      <c r="G19" s="70">
        <v>2369000</v>
      </c>
      <c r="H19" s="70">
        <v>2977000</v>
      </c>
      <c r="I19" s="70">
        <v>2574000</v>
      </c>
      <c r="J19" s="111">
        <v>1996000</v>
      </c>
      <c r="K19" s="111">
        <v>2175124</v>
      </c>
      <c r="L19" s="70">
        <v>2290000</v>
      </c>
      <c r="M19" s="70">
        <v>2316000</v>
      </c>
      <c r="N19" s="70">
        <v>2852000</v>
      </c>
      <c r="O19" s="71">
        <v>2470000</v>
      </c>
      <c r="P19" s="71">
        <v>2486000</v>
      </c>
      <c r="Q19" s="71">
        <v>2472000</v>
      </c>
      <c r="R19" s="92">
        <f t="shared" si="9"/>
        <v>28842124</v>
      </c>
      <c r="S19" s="96"/>
      <c r="T19" s="96"/>
      <c r="U19" s="96"/>
      <c r="V19" s="96"/>
      <c r="W19" s="96"/>
    </row>
    <row r="20" customHeight="1" spans="1:23">
      <c r="A20" s="55">
        <v>18</v>
      </c>
      <c r="B20" s="81"/>
      <c r="C20" s="80"/>
      <c r="D20" s="73" t="s">
        <v>45</v>
      </c>
      <c r="E20" s="74" t="s">
        <v>30</v>
      </c>
      <c r="F20" s="75">
        <f>(F16*$S$3+F17*$S$4+F18*$S$5)/1000</f>
        <v>356.7332257</v>
      </c>
      <c r="G20" s="75">
        <f t="shared" ref="G20:Q20" si="10">(G16*$S$3+G17*$S$4+G18*$S$5)/1000</f>
        <v>434.925106</v>
      </c>
      <c r="H20" s="75">
        <f t="shared" si="10"/>
        <v>586.6617259</v>
      </c>
      <c r="I20" s="75">
        <f t="shared" si="10"/>
        <v>494.7755301</v>
      </c>
      <c r="J20" s="75">
        <f t="shared" si="10"/>
        <v>541.5879859</v>
      </c>
      <c r="K20" s="75">
        <f t="shared" si="10"/>
        <v>685.4395685</v>
      </c>
      <c r="L20" s="75">
        <f t="shared" si="10"/>
        <v>623.727184593016</v>
      </c>
      <c r="M20" s="75">
        <f t="shared" si="10"/>
        <v>580.801782085957</v>
      </c>
      <c r="N20" s="75">
        <f t="shared" si="10"/>
        <v>646.3551159</v>
      </c>
      <c r="O20" s="75">
        <f t="shared" si="10"/>
        <v>655.6906772</v>
      </c>
      <c r="P20" s="75">
        <f t="shared" si="10"/>
        <v>641.5563186</v>
      </c>
      <c r="Q20" s="75">
        <f t="shared" si="10"/>
        <v>618.1280088</v>
      </c>
      <c r="R20" s="92">
        <f t="shared" si="9"/>
        <v>6866.38222927897</v>
      </c>
      <c r="S20" s="96"/>
      <c r="T20" s="96"/>
      <c r="U20" s="96"/>
      <c r="V20" s="96"/>
      <c r="W20" s="96"/>
    </row>
    <row r="21" ht="15" spans="1:23">
      <c r="A21" s="55">
        <v>19</v>
      </c>
      <c r="B21" s="81"/>
      <c r="C21" s="66"/>
      <c r="D21" s="67" t="s">
        <v>46</v>
      </c>
      <c r="E21" s="70" t="s">
        <v>23</v>
      </c>
      <c r="F21" s="70">
        <f>F28+F34+F39+F42+F47</f>
        <v>8066.087874</v>
      </c>
      <c r="G21" s="70">
        <f t="shared" ref="G21:Q21" si="11">G28+G34+G39+G42+G47</f>
        <v>9574.684795</v>
      </c>
      <c r="H21" s="70">
        <f t="shared" si="11"/>
        <v>10870.804013</v>
      </c>
      <c r="I21" s="70">
        <f t="shared" si="11"/>
        <v>8404.759799</v>
      </c>
      <c r="J21" s="70">
        <f t="shared" si="11"/>
        <v>8672.179277</v>
      </c>
      <c r="K21" s="70">
        <f t="shared" si="11"/>
        <v>11207.964511</v>
      </c>
      <c r="L21" s="70">
        <f t="shared" si="11"/>
        <v>11820.172655</v>
      </c>
      <c r="M21" s="70">
        <f t="shared" si="11"/>
        <v>13336.455049</v>
      </c>
      <c r="N21" s="70">
        <f t="shared" si="11"/>
        <v>12836.034436</v>
      </c>
      <c r="O21" s="70">
        <f t="shared" si="11"/>
        <v>13174.712399</v>
      </c>
      <c r="P21" s="70">
        <f t="shared" si="11"/>
        <v>13597.673742</v>
      </c>
      <c r="Q21" s="70">
        <f t="shared" si="11"/>
        <v>12668.777568</v>
      </c>
      <c r="R21" s="92">
        <f t="shared" si="9"/>
        <v>134230.306118</v>
      </c>
      <c r="S21" s="96"/>
      <c r="T21" s="96"/>
      <c r="U21" s="96"/>
      <c r="V21" s="96"/>
      <c r="W21" s="96"/>
    </row>
    <row r="22" ht="15" spans="1:23">
      <c r="A22" s="55">
        <v>20</v>
      </c>
      <c r="B22" s="81"/>
      <c r="C22" s="66"/>
      <c r="D22" s="76" t="s">
        <v>47</v>
      </c>
      <c r="E22" s="77" t="s">
        <v>34</v>
      </c>
      <c r="F22" s="75">
        <f>F16/F21</f>
        <v>142.166564251839</v>
      </c>
      <c r="G22" s="75">
        <f t="shared" ref="G22:R22" si="12">G16/G21</f>
        <v>118.678371594373</v>
      </c>
      <c r="H22" s="75">
        <f t="shared" si="12"/>
        <v>174.266227018217</v>
      </c>
      <c r="I22" s="75">
        <f t="shared" si="12"/>
        <v>188.724608190317</v>
      </c>
      <c r="J22" s="75">
        <f t="shared" si="12"/>
        <v>197.886822352877</v>
      </c>
      <c r="K22" s="75">
        <f t="shared" si="12"/>
        <v>193.353842071244</v>
      </c>
      <c r="L22" s="75">
        <f t="shared" si="12"/>
        <v>172.707768725448</v>
      </c>
      <c r="M22" s="75">
        <f t="shared" si="12"/>
        <v>135.466190297013</v>
      </c>
      <c r="N22" s="75">
        <f t="shared" si="12"/>
        <v>154.683598731349</v>
      </c>
      <c r="O22" s="75">
        <f t="shared" si="12"/>
        <v>144.927110526142</v>
      </c>
      <c r="P22" s="75">
        <f t="shared" si="12"/>
        <v>136.031429720709</v>
      </c>
      <c r="Q22" s="75">
        <f t="shared" si="12"/>
        <v>143.559786272822</v>
      </c>
      <c r="R22" s="75">
        <f t="shared" si="12"/>
        <v>156.881541968905</v>
      </c>
      <c r="S22" s="96"/>
      <c r="T22" s="96"/>
      <c r="U22" s="96"/>
      <c r="V22" s="96"/>
      <c r="W22" s="96"/>
    </row>
    <row r="23" ht="15" spans="1:23">
      <c r="A23" s="55">
        <v>21</v>
      </c>
      <c r="B23" s="81"/>
      <c r="C23" s="66"/>
      <c r="D23" s="76" t="s">
        <v>48</v>
      </c>
      <c r="E23" s="77" t="s">
        <v>36</v>
      </c>
      <c r="F23" s="75">
        <f>F17/F21</f>
        <v>0.304980560394029</v>
      </c>
      <c r="G23" s="75">
        <f t="shared" ref="G23:R23" si="13">G17/G21</f>
        <v>0.340376740308139</v>
      </c>
      <c r="H23" s="75">
        <f t="shared" si="13"/>
        <v>0.321411369004689</v>
      </c>
      <c r="I23" s="75">
        <f t="shared" si="13"/>
        <v>0.717450604682058</v>
      </c>
      <c r="J23" s="75">
        <f t="shared" si="13"/>
        <v>0.992253472298691</v>
      </c>
      <c r="K23" s="75">
        <f t="shared" si="13"/>
        <v>1.31825899212111</v>
      </c>
      <c r="L23" s="75">
        <f t="shared" si="13"/>
        <v>1.51833653566882</v>
      </c>
      <c r="M23" s="75">
        <f t="shared" si="13"/>
        <v>1.28909818514997</v>
      </c>
      <c r="N23" s="75">
        <f t="shared" si="13"/>
        <v>1.36295988353953</v>
      </c>
      <c r="O23" s="75">
        <f t="shared" si="13"/>
        <v>0.738308336866489</v>
      </c>
      <c r="P23" s="75">
        <f t="shared" si="13"/>
        <v>0.791238281204526</v>
      </c>
      <c r="Q23" s="75">
        <f t="shared" si="13"/>
        <v>0.656969463338201</v>
      </c>
      <c r="R23" s="75">
        <f t="shared" si="13"/>
        <v>0.894477584625723</v>
      </c>
      <c r="S23" s="96"/>
      <c r="T23" s="96"/>
      <c r="U23" s="96"/>
      <c r="V23" s="96"/>
      <c r="W23" s="96"/>
    </row>
    <row r="24" ht="15" spans="1:23">
      <c r="A24" s="55">
        <v>22</v>
      </c>
      <c r="B24" s="81"/>
      <c r="C24" s="66"/>
      <c r="D24" s="76" t="s">
        <v>49</v>
      </c>
      <c r="E24" s="75" t="s">
        <v>38</v>
      </c>
      <c r="F24" s="75">
        <f>F18/F21</f>
        <v>21.967898536187</v>
      </c>
      <c r="G24" s="75">
        <f t="shared" ref="G24:R24" si="14">G18/G21</f>
        <v>25.3243845819992</v>
      </c>
      <c r="H24" s="75">
        <f t="shared" si="14"/>
        <v>26.737028802324</v>
      </c>
      <c r="I24" s="75">
        <f t="shared" si="14"/>
        <v>29.2265342347114</v>
      </c>
      <c r="J24" s="75">
        <f t="shared" si="14"/>
        <v>31.1914677222372</v>
      </c>
      <c r="K24" s="75">
        <f t="shared" si="14"/>
        <v>30.5149966940326</v>
      </c>
      <c r="L24" s="75">
        <f t="shared" si="14"/>
        <v>25.6541855056346</v>
      </c>
      <c r="M24" s="75">
        <f t="shared" si="14"/>
        <v>21.8806847042821</v>
      </c>
      <c r="N24" s="75">
        <f t="shared" si="14"/>
        <v>25.5239265392697</v>
      </c>
      <c r="O24" s="75">
        <f t="shared" si="14"/>
        <v>26.1611782907808</v>
      </c>
      <c r="P24" s="75">
        <f t="shared" si="14"/>
        <v>24.9194094835049</v>
      </c>
      <c r="Q24" s="75">
        <f t="shared" si="14"/>
        <v>25.5118537100517</v>
      </c>
      <c r="R24" s="75">
        <f t="shared" si="14"/>
        <v>26.0586582207827</v>
      </c>
      <c r="S24" s="96"/>
      <c r="T24" s="96"/>
      <c r="U24" s="96"/>
      <c r="V24" s="96"/>
      <c r="W24" s="96"/>
    </row>
    <row r="25" ht="15" spans="1:23">
      <c r="A25" s="55">
        <v>23</v>
      </c>
      <c r="B25" s="81"/>
      <c r="C25" s="66"/>
      <c r="D25" s="76" t="s">
        <v>50</v>
      </c>
      <c r="E25" s="77" t="s">
        <v>42</v>
      </c>
      <c r="F25" s="78">
        <f>F20/F21</f>
        <v>0.0442263004411201</v>
      </c>
      <c r="G25" s="78">
        <f t="shared" ref="G25:R25" si="15">G20/G21</f>
        <v>0.0454244829268032</v>
      </c>
      <c r="H25" s="78">
        <f t="shared" si="15"/>
        <v>0.0539667282381719</v>
      </c>
      <c r="I25" s="78">
        <f t="shared" si="15"/>
        <v>0.0588684914182638</v>
      </c>
      <c r="J25" s="78">
        <f t="shared" si="15"/>
        <v>0.0624511980900092</v>
      </c>
      <c r="K25" s="78">
        <f t="shared" si="15"/>
        <v>0.061156472062994</v>
      </c>
      <c r="L25" s="78">
        <f t="shared" si="15"/>
        <v>0.0527680265591701</v>
      </c>
      <c r="M25" s="78">
        <f t="shared" si="15"/>
        <v>0.0435499373673146</v>
      </c>
      <c r="N25" s="78">
        <f t="shared" si="15"/>
        <v>0.050354735266776</v>
      </c>
      <c r="O25" s="78">
        <f t="shared" si="15"/>
        <v>0.0497688797555663</v>
      </c>
      <c r="P25" s="78">
        <f t="shared" si="15"/>
        <v>0.0471813290105928</v>
      </c>
      <c r="Q25" s="78">
        <f t="shared" si="15"/>
        <v>0.0487914485420698</v>
      </c>
      <c r="R25" s="78">
        <f t="shared" si="15"/>
        <v>0.0511537403724821</v>
      </c>
      <c r="S25" s="96"/>
      <c r="T25" s="96"/>
      <c r="U25" s="96"/>
      <c r="V25" s="96"/>
      <c r="W25" s="96"/>
    </row>
    <row r="26" customHeight="1" spans="1:23">
      <c r="A26" s="55">
        <v>24</v>
      </c>
      <c r="B26" s="81"/>
      <c r="C26" s="79" t="s">
        <v>51</v>
      </c>
      <c r="D26" s="67" t="s">
        <v>20</v>
      </c>
      <c r="E26" s="68" t="s">
        <v>21</v>
      </c>
      <c r="F26" s="70">
        <v>261344</v>
      </c>
      <c r="G26" s="70">
        <v>229155</v>
      </c>
      <c r="H26" s="70">
        <v>445359</v>
      </c>
      <c r="I26" s="70">
        <v>326685</v>
      </c>
      <c r="J26" s="111">
        <v>384490</v>
      </c>
      <c r="K26" s="111">
        <v>423098</v>
      </c>
      <c r="L26" s="70">
        <v>380259.000667672</v>
      </c>
      <c r="M26" s="70">
        <v>356394.631686125</v>
      </c>
      <c r="N26" s="71">
        <v>376021</v>
      </c>
      <c r="O26" s="71">
        <v>370431</v>
      </c>
      <c r="P26" s="71">
        <v>320982</v>
      </c>
      <c r="Q26" s="71">
        <v>320982</v>
      </c>
      <c r="R26" s="92">
        <f t="shared" ref="R26:R28" si="16">SUM(F26:Q26)</f>
        <v>4195200.6323538</v>
      </c>
      <c r="S26" s="96"/>
      <c r="T26" s="96"/>
      <c r="U26" s="96"/>
      <c r="V26" s="96"/>
      <c r="W26" s="96"/>
    </row>
    <row r="27" customHeight="1" spans="1:23">
      <c r="A27" s="55">
        <v>25</v>
      </c>
      <c r="B27" s="81"/>
      <c r="C27" s="82"/>
      <c r="D27" s="67" t="s">
        <v>24</v>
      </c>
      <c r="E27" s="70" t="s">
        <v>25</v>
      </c>
      <c r="F27" s="70">
        <v>106073</v>
      </c>
      <c r="G27" s="70">
        <v>142599</v>
      </c>
      <c r="H27" s="70">
        <v>166458</v>
      </c>
      <c r="I27" s="70">
        <v>137332</v>
      </c>
      <c r="J27" s="111">
        <v>169343</v>
      </c>
      <c r="K27" s="111">
        <v>207470</v>
      </c>
      <c r="L27" s="70">
        <v>187696.65</v>
      </c>
      <c r="M27" s="70">
        <v>183861.42</v>
      </c>
      <c r="N27" s="71">
        <v>207760</v>
      </c>
      <c r="O27" s="71">
        <v>218360</v>
      </c>
      <c r="P27" s="71">
        <v>194583</v>
      </c>
      <c r="Q27" s="71">
        <v>194583</v>
      </c>
      <c r="R27" s="92">
        <f t="shared" si="16"/>
        <v>2116119.07</v>
      </c>
      <c r="S27" s="96"/>
      <c r="T27" s="96"/>
      <c r="U27" s="96"/>
      <c r="V27" s="96"/>
      <c r="W27" s="96"/>
    </row>
    <row r="28" ht="15" spans="1:23">
      <c r="A28" s="55">
        <v>26</v>
      </c>
      <c r="B28" s="81"/>
      <c r="C28" s="82"/>
      <c r="D28" s="67" t="s">
        <v>46</v>
      </c>
      <c r="E28" s="70" t="s">
        <v>23</v>
      </c>
      <c r="F28" s="70">
        <v>1779.828</v>
      </c>
      <c r="G28" s="70">
        <v>2148.498</v>
      </c>
      <c r="H28" s="70">
        <v>2510.988</v>
      </c>
      <c r="I28" s="70">
        <v>1832.117</v>
      </c>
      <c r="J28" s="111">
        <v>1913.364</v>
      </c>
      <c r="K28" s="111">
        <v>2506.637</v>
      </c>
      <c r="L28" s="70">
        <v>2648.043</v>
      </c>
      <c r="M28" s="70">
        <v>2914.8</v>
      </c>
      <c r="N28" s="71">
        <v>2771.729</v>
      </c>
      <c r="O28" s="71">
        <v>2902.256</v>
      </c>
      <c r="P28" s="71">
        <v>2967.553</v>
      </c>
      <c r="Q28" s="71">
        <v>2779.519</v>
      </c>
      <c r="R28" s="92">
        <f t="shared" si="16"/>
        <v>29675.332</v>
      </c>
      <c r="S28" s="96"/>
      <c r="T28" s="96"/>
      <c r="U28" s="96"/>
      <c r="V28" s="96"/>
      <c r="W28" s="96"/>
    </row>
    <row r="29" ht="15" spans="1:23">
      <c r="A29" s="55">
        <v>27</v>
      </c>
      <c r="B29" s="81"/>
      <c r="C29" s="82"/>
      <c r="D29" s="76" t="s">
        <v>47</v>
      </c>
      <c r="E29" s="77" t="s">
        <v>34</v>
      </c>
      <c r="F29" s="75">
        <f>F26/F28</f>
        <v>146.836660621139</v>
      </c>
      <c r="G29" s="75">
        <f t="shared" ref="G29:R29" si="17">G26/G28</f>
        <v>106.658232867799</v>
      </c>
      <c r="H29" s="75">
        <f t="shared" si="17"/>
        <v>177.364049529508</v>
      </c>
      <c r="I29" s="75">
        <f t="shared" si="17"/>
        <v>178.310118840664</v>
      </c>
      <c r="J29" s="75">
        <f t="shared" si="17"/>
        <v>200.949740875233</v>
      </c>
      <c r="K29" s="75">
        <f t="shared" si="17"/>
        <v>168.791093405228</v>
      </c>
      <c r="L29" s="75">
        <f t="shared" si="17"/>
        <v>143.6000097686</v>
      </c>
      <c r="M29" s="75">
        <f t="shared" si="17"/>
        <v>122.270698396502</v>
      </c>
      <c r="N29" s="75">
        <f t="shared" si="17"/>
        <v>135.662974266243</v>
      </c>
      <c r="O29" s="75">
        <f t="shared" si="17"/>
        <v>127.635535941695</v>
      </c>
      <c r="P29" s="75">
        <f t="shared" si="17"/>
        <v>108.163864301665</v>
      </c>
      <c r="Q29" s="75">
        <f t="shared" si="17"/>
        <v>115.481131807338</v>
      </c>
      <c r="R29" s="75">
        <f t="shared" si="17"/>
        <v>141.369964533296</v>
      </c>
      <c r="S29" s="96"/>
      <c r="T29" s="96"/>
      <c r="U29" s="96"/>
      <c r="V29" s="96"/>
      <c r="W29" s="96"/>
    </row>
    <row r="30" ht="15" spans="1:23">
      <c r="A30" s="55">
        <v>28</v>
      </c>
      <c r="B30" s="81"/>
      <c r="C30" s="82"/>
      <c r="D30" s="76" t="s">
        <v>49</v>
      </c>
      <c r="E30" s="75" t="s">
        <v>38</v>
      </c>
      <c r="F30" s="75">
        <f>F27/F28</f>
        <v>59.5973318770128</v>
      </c>
      <c r="G30" s="75">
        <f t="shared" ref="G30:R30" si="18">G27/G28</f>
        <v>66.3714837062916</v>
      </c>
      <c r="H30" s="75">
        <f t="shared" si="18"/>
        <v>66.2918341306291</v>
      </c>
      <c r="I30" s="75">
        <f t="shared" si="18"/>
        <v>74.9580949251604</v>
      </c>
      <c r="J30" s="75">
        <f t="shared" si="18"/>
        <v>88.5053758720243</v>
      </c>
      <c r="K30" s="75">
        <f t="shared" si="18"/>
        <v>82.7682668052853</v>
      </c>
      <c r="L30" s="75">
        <f t="shared" si="18"/>
        <v>70.8812696772673</v>
      </c>
      <c r="M30" s="75">
        <f t="shared" si="18"/>
        <v>63.0785714285714</v>
      </c>
      <c r="N30" s="75">
        <f t="shared" si="18"/>
        <v>74.9568229794471</v>
      </c>
      <c r="O30" s="75">
        <f t="shared" si="18"/>
        <v>75.2380217320595</v>
      </c>
      <c r="P30" s="75">
        <f t="shared" si="18"/>
        <v>65.5701852671208</v>
      </c>
      <c r="Q30" s="75">
        <f t="shared" si="18"/>
        <v>70.0059974405644</v>
      </c>
      <c r="R30" s="75">
        <f t="shared" si="18"/>
        <v>71.3090276462619</v>
      </c>
      <c r="S30" s="95"/>
      <c r="T30" s="96"/>
      <c r="U30" s="96"/>
      <c r="V30" s="96"/>
      <c r="W30" s="96"/>
    </row>
    <row r="31" customHeight="1" spans="1:23">
      <c r="A31" s="55">
        <v>29</v>
      </c>
      <c r="B31" s="81"/>
      <c r="C31" s="79" t="s">
        <v>52</v>
      </c>
      <c r="D31" s="67" t="s">
        <v>20</v>
      </c>
      <c r="E31" s="68" t="s">
        <v>21</v>
      </c>
      <c r="F31" s="70">
        <v>458329</v>
      </c>
      <c r="G31" s="70">
        <v>459017</v>
      </c>
      <c r="H31" s="70">
        <v>719044</v>
      </c>
      <c r="I31" s="70">
        <v>613674</v>
      </c>
      <c r="J31" s="111">
        <v>709832</v>
      </c>
      <c r="K31" s="111">
        <v>845132</v>
      </c>
      <c r="L31" s="70">
        <v>790506.312589281</v>
      </c>
      <c r="M31" s="70">
        <v>700237.410115361</v>
      </c>
      <c r="N31" s="71">
        <v>778049</v>
      </c>
      <c r="O31" s="71">
        <v>764163</v>
      </c>
      <c r="P31" s="71">
        <v>746512</v>
      </c>
      <c r="Q31" s="71">
        <v>746512</v>
      </c>
      <c r="R31" s="92">
        <f t="shared" ref="R31:R34" si="19">SUM(F31:Q31)</f>
        <v>8331007.72270464</v>
      </c>
      <c r="S31" s="94"/>
      <c r="T31" s="96"/>
      <c r="U31" s="96"/>
      <c r="V31" s="96"/>
      <c r="W31" s="96"/>
    </row>
    <row r="32" ht="15" spans="1:23">
      <c r="A32" s="55">
        <v>30</v>
      </c>
      <c r="B32" s="81"/>
      <c r="C32" s="82"/>
      <c r="D32" s="67" t="s">
        <v>22</v>
      </c>
      <c r="E32" s="70" t="s">
        <v>23</v>
      </c>
      <c r="F32" s="70">
        <v>2337</v>
      </c>
      <c r="G32" s="70">
        <v>3119</v>
      </c>
      <c r="H32" s="70">
        <v>3303</v>
      </c>
      <c r="I32" s="70">
        <v>5864</v>
      </c>
      <c r="J32" s="111">
        <v>7367</v>
      </c>
      <c r="K32" s="111">
        <v>13651</v>
      </c>
      <c r="L32" s="70">
        <v>15274</v>
      </c>
      <c r="M32" s="70">
        <v>15074</v>
      </c>
      <c r="N32" s="71">
        <v>18796</v>
      </c>
      <c r="O32" s="71">
        <v>8493</v>
      </c>
      <c r="P32" s="71">
        <v>5509</v>
      </c>
      <c r="Q32" s="71">
        <v>5509</v>
      </c>
      <c r="R32" s="92">
        <f t="shared" si="19"/>
        <v>104296</v>
      </c>
      <c r="S32" s="94"/>
      <c r="T32" s="96"/>
      <c r="U32" s="96"/>
      <c r="V32" s="96"/>
      <c r="W32" s="96"/>
    </row>
    <row r="33" ht="15" spans="1:23">
      <c r="A33" s="55">
        <v>31</v>
      </c>
      <c r="B33" s="81"/>
      <c r="C33" s="82"/>
      <c r="D33" s="67" t="s">
        <v>24</v>
      </c>
      <c r="E33" s="70" t="s">
        <v>25</v>
      </c>
      <c r="F33" s="70">
        <v>10765</v>
      </c>
      <c r="G33" s="70">
        <v>9481</v>
      </c>
      <c r="H33" s="70">
        <v>11743</v>
      </c>
      <c r="I33" s="70">
        <v>11542</v>
      </c>
      <c r="J33" s="111">
        <v>6663</v>
      </c>
      <c r="K33" s="111">
        <v>11222</v>
      </c>
      <c r="L33" s="70">
        <v>3917.06800000003</v>
      </c>
      <c r="M33" s="70">
        <v>4312.23199999998</v>
      </c>
      <c r="N33" s="71">
        <v>4404</v>
      </c>
      <c r="O33" s="71">
        <v>4782</v>
      </c>
      <c r="P33" s="71">
        <v>10457</v>
      </c>
      <c r="Q33" s="71">
        <v>10457</v>
      </c>
      <c r="R33" s="92">
        <f t="shared" si="19"/>
        <v>99745.3</v>
      </c>
      <c r="S33" s="94"/>
      <c r="T33" s="96"/>
      <c r="U33" s="96"/>
      <c r="V33" s="96"/>
      <c r="W33" s="96"/>
    </row>
    <row r="34" customHeight="1" spans="1:23">
      <c r="A34" s="55">
        <v>32</v>
      </c>
      <c r="B34" s="81"/>
      <c r="C34" s="82"/>
      <c r="D34" s="67" t="s">
        <v>46</v>
      </c>
      <c r="E34" s="70" t="s">
        <v>23</v>
      </c>
      <c r="F34" s="70">
        <v>1733.439447</v>
      </c>
      <c r="G34" s="70">
        <v>2104.947885</v>
      </c>
      <c r="H34" s="70">
        <v>2476.33899</v>
      </c>
      <c r="I34" s="70">
        <v>1801.223526</v>
      </c>
      <c r="J34" s="111">
        <v>1871.878596</v>
      </c>
      <c r="K34" s="111">
        <v>2458.82109</v>
      </c>
      <c r="L34" s="70">
        <v>2621.648589</v>
      </c>
      <c r="M34" s="70">
        <v>2886.845407</v>
      </c>
      <c r="N34" s="71">
        <v>2748.862699</v>
      </c>
      <c r="O34" s="71">
        <v>2848.60209</v>
      </c>
      <c r="P34" s="116">
        <v>2919.627484</v>
      </c>
      <c r="Q34" s="116">
        <v>2718.240372</v>
      </c>
      <c r="R34" s="92">
        <f t="shared" si="19"/>
        <v>29190.476175</v>
      </c>
      <c r="S34" s="96"/>
      <c r="T34" s="96"/>
      <c r="U34" s="96"/>
      <c r="V34" s="96"/>
      <c r="W34" s="96"/>
    </row>
    <row r="35" customHeight="1" spans="1:23">
      <c r="A35" s="55">
        <v>33</v>
      </c>
      <c r="B35" s="81"/>
      <c r="C35" s="82"/>
      <c r="D35" s="76" t="s">
        <v>47</v>
      </c>
      <c r="E35" s="77" t="s">
        <v>34</v>
      </c>
      <c r="F35" s="75">
        <f>F31/F34</f>
        <v>264.404390238847</v>
      </c>
      <c r="G35" s="75">
        <f t="shared" ref="G35:R35" si="20">G31/G34</f>
        <v>218.065731351824</v>
      </c>
      <c r="H35" s="75">
        <f t="shared" si="20"/>
        <v>290.365738658422</v>
      </c>
      <c r="I35" s="75">
        <f t="shared" si="20"/>
        <v>340.698414795189</v>
      </c>
      <c r="J35" s="75">
        <f t="shared" si="20"/>
        <v>379.208353317802</v>
      </c>
      <c r="K35" s="75">
        <f t="shared" si="20"/>
        <v>343.714312292644</v>
      </c>
      <c r="L35" s="75">
        <f t="shared" si="20"/>
        <v>301.530234031408</v>
      </c>
      <c r="M35" s="75">
        <f t="shared" si="20"/>
        <v>242.561450785494</v>
      </c>
      <c r="N35" s="75">
        <f t="shared" si="20"/>
        <v>283.043965885617</v>
      </c>
      <c r="O35" s="75">
        <f t="shared" si="20"/>
        <v>268.258948023169</v>
      </c>
      <c r="P35" s="75">
        <f t="shared" si="20"/>
        <v>255.687413579643</v>
      </c>
      <c r="Q35" s="75">
        <f t="shared" si="20"/>
        <v>274.630605773373</v>
      </c>
      <c r="R35" s="75">
        <f t="shared" si="20"/>
        <v>285.401569770886</v>
      </c>
      <c r="S35" s="96"/>
      <c r="T35" s="96"/>
      <c r="U35" s="96"/>
      <c r="V35" s="96"/>
      <c r="W35" s="96"/>
    </row>
    <row r="36" customHeight="1" spans="1:23">
      <c r="A36" s="55">
        <v>34</v>
      </c>
      <c r="B36" s="81"/>
      <c r="C36" s="82"/>
      <c r="D36" s="76" t="s">
        <v>48</v>
      </c>
      <c r="E36" s="77" t="s">
        <v>36</v>
      </c>
      <c r="F36" s="75">
        <f>F32/F34</f>
        <v>1.34818669555753</v>
      </c>
      <c r="G36" s="75">
        <f t="shared" ref="G36:R36" si="21">G32/G34</f>
        <v>1.48174689845112</v>
      </c>
      <c r="H36" s="75">
        <f t="shared" si="21"/>
        <v>1.33382384776004</v>
      </c>
      <c r="I36" s="75">
        <f t="shared" si="21"/>
        <v>3.25556485097786</v>
      </c>
      <c r="J36" s="75">
        <f t="shared" si="21"/>
        <v>3.93561848281319</v>
      </c>
      <c r="K36" s="75">
        <f t="shared" si="21"/>
        <v>5.5518476132804</v>
      </c>
      <c r="L36" s="75">
        <f t="shared" si="21"/>
        <v>5.82610501807418</v>
      </c>
      <c r="M36" s="75">
        <f t="shared" si="21"/>
        <v>5.22161663504692</v>
      </c>
      <c r="N36" s="75">
        <f t="shared" si="21"/>
        <v>6.83773693274594</v>
      </c>
      <c r="O36" s="75">
        <f t="shared" si="21"/>
        <v>2.98146239161118</v>
      </c>
      <c r="P36" s="75">
        <f t="shared" si="21"/>
        <v>1.8868845529747</v>
      </c>
      <c r="Q36" s="75">
        <f t="shared" si="21"/>
        <v>2.02667875024851</v>
      </c>
      <c r="R36" s="75">
        <f t="shared" si="21"/>
        <v>3.57294616828908</v>
      </c>
      <c r="S36" s="96"/>
      <c r="T36" s="96"/>
      <c r="U36" s="96"/>
      <c r="V36" s="96"/>
      <c r="W36" s="96"/>
    </row>
    <row r="37" ht="15" spans="1:23">
      <c r="A37" s="55">
        <v>35</v>
      </c>
      <c r="B37" s="81"/>
      <c r="C37" s="82"/>
      <c r="D37" s="76" t="s">
        <v>49</v>
      </c>
      <c r="E37" s="75" t="s">
        <v>38</v>
      </c>
      <c r="F37" s="75">
        <f>F33/F34</f>
        <v>6.2101967384154</v>
      </c>
      <c r="G37" s="75">
        <f t="shared" ref="G37:R37" si="22">G33/G34</f>
        <v>4.5041495172219</v>
      </c>
      <c r="H37" s="75">
        <f t="shared" si="22"/>
        <v>4.74208097010175</v>
      </c>
      <c r="I37" s="75">
        <f t="shared" si="22"/>
        <v>6.40786656036603</v>
      </c>
      <c r="J37" s="75">
        <f t="shared" si="22"/>
        <v>3.55952571616455</v>
      </c>
      <c r="K37" s="75">
        <f t="shared" si="22"/>
        <v>4.56397581981046</v>
      </c>
      <c r="L37" s="75">
        <f t="shared" si="22"/>
        <v>1.49412397086146</v>
      </c>
      <c r="M37" s="75">
        <f t="shared" si="22"/>
        <v>1.49375231162144</v>
      </c>
      <c r="N37" s="75">
        <f t="shared" si="22"/>
        <v>1.60211712342058</v>
      </c>
      <c r="O37" s="75">
        <f t="shared" si="22"/>
        <v>1.67871813925405</v>
      </c>
      <c r="P37" s="75">
        <f t="shared" si="22"/>
        <v>3.58162130521991</v>
      </c>
      <c r="Q37" s="75">
        <f t="shared" si="22"/>
        <v>3.8469739864492</v>
      </c>
      <c r="R37" s="75">
        <f t="shared" si="22"/>
        <v>3.41704943084917</v>
      </c>
      <c r="S37" s="96"/>
      <c r="T37" s="96"/>
      <c r="U37" s="96"/>
      <c r="V37" s="96"/>
      <c r="W37" s="96"/>
    </row>
    <row r="38" customHeight="1" spans="1:23">
      <c r="A38" s="55">
        <v>36</v>
      </c>
      <c r="B38" s="81"/>
      <c r="C38" s="79" t="s">
        <v>53</v>
      </c>
      <c r="D38" s="67" t="s">
        <v>20</v>
      </c>
      <c r="E38" s="68" t="s">
        <v>21</v>
      </c>
      <c r="F38" s="70">
        <v>148990</v>
      </c>
      <c r="G38" s="70">
        <v>184078</v>
      </c>
      <c r="H38" s="70">
        <v>276748</v>
      </c>
      <c r="I38" s="70">
        <v>226645</v>
      </c>
      <c r="J38" s="111">
        <v>192193</v>
      </c>
      <c r="K38" s="111">
        <v>311140</v>
      </c>
      <c r="L38" s="70">
        <v>299682.984309943</v>
      </c>
      <c r="M38" s="70">
        <v>262589.038938789</v>
      </c>
      <c r="N38" s="71">
        <v>289539</v>
      </c>
      <c r="O38" s="71">
        <v>277355</v>
      </c>
      <c r="P38" s="71">
        <v>264391</v>
      </c>
      <c r="Q38" s="71">
        <v>264391</v>
      </c>
      <c r="R38" s="92">
        <f t="shared" ref="R38:R39" si="23">SUM(F38:Q38)</f>
        <v>2997742.02324873</v>
      </c>
      <c r="S38" s="96"/>
      <c r="T38" s="96"/>
      <c r="U38" s="96"/>
      <c r="V38" s="96"/>
      <c r="W38" s="96"/>
    </row>
    <row r="39" ht="15" spans="1:18">
      <c r="A39" s="55">
        <v>37</v>
      </c>
      <c r="B39" s="81"/>
      <c r="C39" s="82"/>
      <c r="D39" s="67" t="s">
        <v>46</v>
      </c>
      <c r="E39" s="70" t="s">
        <v>23</v>
      </c>
      <c r="F39" s="70">
        <v>1526.15159</v>
      </c>
      <c r="G39" s="70">
        <v>1797.034384</v>
      </c>
      <c r="H39" s="70">
        <v>2071.270981</v>
      </c>
      <c r="I39" s="70">
        <v>1545.483364</v>
      </c>
      <c r="J39" s="111">
        <v>1625.072184</v>
      </c>
      <c r="K39" s="111">
        <v>2096.427692</v>
      </c>
      <c r="L39" s="70">
        <v>2249.408004</v>
      </c>
      <c r="M39" s="70">
        <v>2531.385422</v>
      </c>
      <c r="N39" s="71">
        <v>2467.500514</v>
      </c>
      <c r="O39" s="71">
        <v>2531.53543</v>
      </c>
      <c r="P39" s="71">
        <v>2600.144519</v>
      </c>
      <c r="Q39" s="71">
        <v>2434.804332</v>
      </c>
      <c r="R39" s="92">
        <f t="shared" si="23"/>
        <v>25476.218416</v>
      </c>
    </row>
    <row r="40" ht="15" spans="1:18">
      <c r="A40" s="55">
        <v>38</v>
      </c>
      <c r="B40" s="81"/>
      <c r="C40" s="83"/>
      <c r="D40" s="76" t="s">
        <v>47</v>
      </c>
      <c r="E40" s="77" t="s">
        <v>34</v>
      </c>
      <c r="F40" s="75">
        <f>F38/F39</f>
        <v>97.6246402888458</v>
      </c>
      <c r="G40" s="75">
        <f t="shared" ref="G40:R40" si="24">G38/G39</f>
        <v>102.434322703533</v>
      </c>
      <c r="H40" s="75">
        <f t="shared" si="24"/>
        <v>133.612647760066</v>
      </c>
      <c r="I40" s="75">
        <f t="shared" si="24"/>
        <v>146.649912434774</v>
      </c>
      <c r="J40" s="75">
        <f t="shared" si="24"/>
        <v>118.267361839233</v>
      </c>
      <c r="K40" s="75">
        <f t="shared" si="24"/>
        <v>148.414372309293</v>
      </c>
      <c r="L40" s="75">
        <f t="shared" si="24"/>
        <v>133.22749086739</v>
      </c>
      <c r="M40" s="75">
        <f t="shared" si="24"/>
        <v>103.733329842487</v>
      </c>
      <c r="N40" s="75">
        <f t="shared" si="24"/>
        <v>117.341008991579</v>
      </c>
      <c r="O40" s="75">
        <f t="shared" si="24"/>
        <v>109.559991423861</v>
      </c>
      <c r="P40" s="75">
        <f t="shared" si="24"/>
        <v>101.683194171716</v>
      </c>
      <c r="Q40" s="75">
        <f t="shared" si="24"/>
        <v>108.588191882681</v>
      </c>
      <c r="R40" s="75">
        <f t="shared" si="24"/>
        <v>117.668249435561</v>
      </c>
    </row>
    <row r="41" ht="15" spans="1:18">
      <c r="A41" s="55">
        <v>39</v>
      </c>
      <c r="B41" s="81"/>
      <c r="C41" s="84" t="s">
        <v>54</v>
      </c>
      <c r="D41" s="67" t="s">
        <v>20</v>
      </c>
      <c r="E41" s="68" t="s">
        <v>21</v>
      </c>
      <c r="F41" s="70">
        <v>41438</v>
      </c>
      <c r="G41" s="70">
        <v>56720</v>
      </c>
      <c r="H41" s="70">
        <v>81750</v>
      </c>
      <c r="I41" s="70">
        <v>68773</v>
      </c>
      <c r="J41" s="111">
        <v>55774</v>
      </c>
      <c r="K41" s="111">
        <v>112921</v>
      </c>
      <c r="L41" s="70">
        <v>108016.518605726</v>
      </c>
      <c r="M41" s="70">
        <v>99857.6074857314</v>
      </c>
      <c r="N41" s="71">
        <v>107222</v>
      </c>
      <c r="O41" s="71">
        <v>89830</v>
      </c>
      <c r="P41" s="71">
        <v>80807</v>
      </c>
      <c r="Q41" s="71">
        <v>80807</v>
      </c>
      <c r="R41" s="92">
        <f t="shared" ref="R41:R42" si="25">SUM(F41:Q41)</f>
        <v>983916.126091457</v>
      </c>
    </row>
    <row r="42" ht="15" spans="1:18">
      <c r="A42" s="55">
        <v>40</v>
      </c>
      <c r="B42" s="81"/>
      <c r="C42" s="85"/>
      <c r="D42" s="67" t="s">
        <v>46</v>
      </c>
      <c r="E42" s="70" t="s">
        <v>23</v>
      </c>
      <c r="F42" s="70">
        <v>1516.853672</v>
      </c>
      <c r="G42" s="70">
        <v>1760.224501</v>
      </c>
      <c r="H42" s="70">
        <v>1967.910116</v>
      </c>
      <c r="I42" s="70">
        <v>1550.14357</v>
      </c>
      <c r="J42" s="111">
        <v>1612.671612</v>
      </c>
      <c r="K42" s="111">
        <v>2065.601843</v>
      </c>
      <c r="L42" s="70">
        <v>2205.676796</v>
      </c>
      <c r="M42" s="70">
        <v>2502.539279</v>
      </c>
      <c r="N42" s="71">
        <v>2418.404393</v>
      </c>
      <c r="O42" s="71">
        <v>2451.95875</v>
      </c>
      <c r="P42" s="71">
        <v>2552.245817</v>
      </c>
      <c r="Q42" s="71">
        <v>2371.13369</v>
      </c>
      <c r="R42" s="92">
        <f t="shared" si="25"/>
        <v>24975.364039</v>
      </c>
    </row>
    <row r="43" ht="15" spans="1:18">
      <c r="A43" s="55">
        <v>41</v>
      </c>
      <c r="B43" s="81"/>
      <c r="C43" s="86"/>
      <c r="D43" s="76" t="s">
        <v>47</v>
      </c>
      <c r="E43" s="77" t="s">
        <v>34</v>
      </c>
      <c r="F43" s="75">
        <f>F41/F42</f>
        <v>27.3183898782822</v>
      </c>
      <c r="G43" s="75">
        <f t="shared" ref="G43:R43" si="26">G41/G42</f>
        <v>32.2231624248934</v>
      </c>
      <c r="H43" s="75">
        <f t="shared" si="26"/>
        <v>41.5415314629136</v>
      </c>
      <c r="I43" s="75">
        <f t="shared" si="26"/>
        <v>44.365568022838</v>
      </c>
      <c r="J43" s="75">
        <f t="shared" si="26"/>
        <v>34.584846403311</v>
      </c>
      <c r="K43" s="75">
        <f t="shared" si="26"/>
        <v>54.6673602091669</v>
      </c>
      <c r="L43" s="75">
        <f t="shared" si="26"/>
        <v>48.972051935086</v>
      </c>
      <c r="M43" s="75">
        <f t="shared" si="26"/>
        <v>39.9025135484123</v>
      </c>
      <c r="N43" s="75">
        <f t="shared" si="26"/>
        <v>44.3358440426055</v>
      </c>
      <c r="O43" s="75">
        <f t="shared" si="26"/>
        <v>36.6360160014927</v>
      </c>
      <c r="P43" s="75">
        <f t="shared" si="26"/>
        <v>31.6611352487134</v>
      </c>
      <c r="Q43" s="75">
        <f t="shared" si="26"/>
        <v>34.0794786649082</v>
      </c>
      <c r="R43" s="75">
        <f t="shared" si="26"/>
        <v>39.3954668510551</v>
      </c>
    </row>
    <row r="44" ht="15" spans="1:23">
      <c r="A44" s="55">
        <v>42</v>
      </c>
      <c r="B44" s="81"/>
      <c r="C44" s="79" t="s">
        <v>55</v>
      </c>
      <c r="D44" s="67" t="s">
        <v>20</v>
      </c>
      <c r="E44" s="68" t="s">
        <v>21</v>
      </c>
      <c r="F44" s="70">
        <v>206877</v>
      </c>
      <c r="G44" s="70">
        <v>176866</v>
      </c>
      <c r="H44" s="70">
        <v>317662</v>
      </c>
      <c r="I44" s="70">
        <v>312072</v>
      </c>
      <c r="J44" s="111">
        <v>316187</v>
      </c>
      <c r="K44" s="111">
        <v>412002</v>
      </c>
      <c r="L44" s="70">
        <v>387474.813641493</v>
      </c>
      <c r="M44" s="70">
        <v>327177.310813265</v>
      </c>
      <c r="N44" s="71">
        <v>369244</v>
      </c>
      <c r="O44" s="71">
        <v>349505</v>
      </c>
      <c r="P44" s="71">
        <v>335896</v>
      </c>
      <c r="Q44" s="71">
        <v>345290</v>
      </c>
      <c r="R44" s="92">
        <f t="shared" ref="R44:R47" si="27">SUM(F44:Q44)</f>
        <v>3856253.12445476</v>
      </c>
      <c r="S44" s="94"/>
      <c r="T44" s="96"/>
      <c r="U44" s="96"/>
      <c r="V44" s="96"/>
      <c r="W44" s="96"/>
    </row>
    <row r="45" ht="15" spans="1:23">
      <c r="A45" s="55">
        <v>43</v>
      </c>
      <c r="B45" s="81"/>
      <c r="C45" s="82"/>
      <c r="D45" s="67" t="s">
        <v>22</v>
      </c>
      <c r="E45" s="70" t="s">
        <v>23</v>
      </c>
      <c r="F45" s="70">
        <v>123</v>
      </c>
      <c r="G45" s="70">
        <v>140</v>
      </c>
      <c r="H45" s="70">
        <v>191</v>
      </c>
      <c r="I45" s="70">
        <v>166</v>
      </c>
      <c r="J45" s="111">
        <v>1238</v>
      </c>
      <c r="K45" s="111">
        <v>1124</v>
      </c>
      <c r="L45" s="70">
        <v>2673</v>
      </c>
      <c r="M45" s="70">
        <v>2118</v>
      </c>
      <c r="N45" s="71">
        <v>1029</v>
      </c>
      <c r="O45" s="71">
        <v>1234</v>
      </c>
      <c r="P45" s="71">
        <v>1950</v>
      </c>
      <c r="Q45" s="71">
        <v>2814</v>
      </c>
      <c r="R45" s="92">
        <f t="shared" si="27"/>
        <v>14800</v>
      </c>
      <c r="S45" s="94"/>
      <c r="T45" s="96"/>
      <c r="U45" s="96"/>
      <c r="V45" s="96"/>
      <c r="W45" s="96"/>
    </row>
    <row r="46" ht="15" spans="1:23">
      <c r="A46" s="55">
        <v>44</v>
      </c>
      <c r="B46" s="81"/>
      <c r="C46" s="82"/>
      <c r="D46" s="67" t="s">
        <v>24</v>
      </c>
      <c r="E46" s="70" t="s">
        <v>25</v>
      </c>
      <c r="F46" s="70">
        <v>54974</v>
      </c>
      <c r="G46" s="70">
        <v>85652</v>
      </c>
      <c r="H46" s="70">
        <v>106581</v>
      </c>
      <c r="I46" s="70">
        <v>90998</v>
      </c>
      <c r="J46" s="111">
        <v>91160</v>
      </c>
      <c r="K46" s="111">
        <v>117707</v>
      </c>
      <c r="L46" s="70">
        <v>109664.65</v>
      </c>
      <c r="M46" s="70">
        <v>101481</v>
      </c>
      <c r="N46" s="71">
        <v>113259</v>
      </c>
      <c r="O46" s="71">
        <v>119133</v>
      </c>
      <c r="P46" s="71">
        <v>118663</v>
      </c>
      <c r="Q46" s="71">
        <v>112936</v>
      </c>
      <c r="R46" s="92">
        <f t="shared" si="27"/>
        <v>1222208.65</v>
      </c>
      <c r="S46" s="94"/>
      <c r="T46" s="96"/>
      <c r="U46" s="96"/>
      <c r="V46" s="96"/>
      <c r="W46" s="96"/>
    </row>
    <row r="47" customHeight="1" spans="1:23">
      <c r="A47" s="55">
        <v>45</v>
      </c>
      <c r="B47" s="81"/>
      <c r="C47" s="82"/>
      <c r="D47" s="67" t="s">
        <v>46</v>
      </c>
      <c r="E47" s="70" t="s">
        <v>23</v>
      </c>
      <c r="F47" s="70">
        <v>1509.815165</v>
      </c>
      <c r="G47" s="70">
        <v>1763.980025</v>
      </c>
      <c r="H47" s="70">
        <v>1844.295926</v>
      </c>
      <c r="I47" s="70">
        <v>1675.792339</v>
      </c>
      <c r="J47" s="111">
        <v>1649.192885</v>
      </c>
      <c r="K47" s="111">
        <v>2080.476886</v>
      </c>
      <c r="L47" s="70">
        <v>2095.396266</v>
      </c>
      <c r="M47" s="70">
        <v>2500.884941</v>
      </c>
      <c r="N47" s="71">
        <v>2429.53783</v>
      </c>
      <c r="O47" s="71">
        <v>2440.360129</v>
      </c>
      <c r="P47" s="71">
        <v>2558.102922</v>
      </c>
      <c r="Q47" s="71">
        <v>2365.080174</v>
      </c>
      <c r="R47" s="92">
        <f t="shared" si="27"/>
        <v>24912.915488</v>
      </c>
      <c r="S47" s="96"/>
      <c r="T47" s="96"/>
      <c r="U47" s="96"/>
      <c r="V47" s="96"/>
      <c r="W47" s="96"/>
    </row>
    <row r="48" customHeight="1" spans="1:23">
      <c r="A48" s="55">
        <v>46</v>
      </c>
      <c r="B48" s="81"/>
      <c r="C48" s="82"/>
      <c r="D48" s="76" t="s">
        <v>47</v>
      </c>
      <c r="E48" s="77" t="s">
        <v>34</v>
      </c>
      <c r="F48" s="75">
        <f>F44/F47</f>
        <v>137.02140818012</v>
      </c>
      <c r="G48" s="75">
        <f t="shared" ref="G48:R48" si="28">G44/G47</f>
        <v>100.265307709479</v>
      </c>
      <c r="H48" s="75">
        <f t="shared" si="28"/>
        <v>172.240254680257</v>
      </c>
      <c r="I48" s="75">
        <f t="shared" si="28"/>
        <v>186.223550936045</v>
      </c>
      <c r="J48" s="75">
        <f t="shared" si="28"/>
        <v>191.722267829212</v>
      </c>
      <c r="K48" s="75">
        <f t="shared" si="28"/>
        <v>198.032481289485</v>
      </c>
      <c r="L48" s="75">
        <f t="shared" si="28"/>
        <v>184.917201547353</v>
      </c>
      <c r="M48" s="75">
        <f t="shared" si="28"/>
        <v>130.82461549888</v>
      </c>
      <c r="N48" s="75">
        <f t="shared" si="28"/>
        <v>151.981169192167</v>
      </c>
      <c r="O48" s="75">
        <f t="shared" si="28"/>
        <v>143.218615911094</v>
      </c>
      <c r="P48" s="75">
        <f t="shared" si="28"/>
        <v>131.30667930178</v>
      </c>
      <c r="Q48" s="75">
        <f t="shared" si="28"/>
        <v>145.995050736914</v>
      </c>
      <c r="R48" s="75">
        <f t="shared" si="28"/>
        <v>154.789315056772</v>
      </c>
      <c r="S48" s="96"/>
      <c r="T48" s="96"/>
      <c r="U48" s="96"/>
      <c r="V48" s="96"/>
      <c r="W48" s="96"/>
    </row>
    <row r="49" customHeight="1" spans="1:23">
      <c r="A49" s="55">
        <v>47</v>
      </c>
      <c r="B49" s="81"/>
      <c r="C49" s="82"/>
      <c r="D49" s="76" t="s">
        <v>48</v>
      </c>
      <c r="E49" s="77" t="s">
        <v>36</v>
      </c>
      <c r="F49" s="75">
        <f>F45/F47</f>
        <v>0.0814669257875682</v>
      </c>
      <c r="G49" s="75">
        <f t="shared" ref="G49:R49" si="29">G45/G47</f>
        <v>0.0793659780812994</v>
      </c>
      <c r="H49" s="75">
        <f t="shared" si="29"/>
        <v>0.10356255593659</v>
      </c>
      <c r="I49" s="75">
        <f t="shared" si="29"/>
        <v>0.0990576195729941</v>
      </c>
      <c r="J49" s="75">
        <f t="shared" si="29"/>
        <v>0.750670228607007</v>
      </c>
      <c r="K49" s="75">
        <f t="shared" si="29"/>
        <v>0.540260748659911</v>
      </c>
      <c r="L49" s="75">
        <f t="shared" si="29"/>
        <v>1.27565370014838</v>
      </c>
      <c r="M49" s="75">
        <f t="shared" si="29"/>
        <v>0.846900217309917</v>
      </c>
      <c r="N49" s="75">
        <f t="shared" si="29"/>
        <v>0.423537344137588</v>
      </c>
      <c r="O49" s="75">
        <f t="shared" si="29"/>
        <v>0.505663072157167</v>
      </c>
      <c r="P49" s="75">
        <f t="shared" si="29"/>
        <v>0.76228363731176</v>
      </c>
      <c r="Q49" s="75">
        <f t="shared" si="29"/>
        <v>1.18981167358938</v>
      </c>
      <c r="R49" s="75">
        <f t="shared" si="29"/>
        <v>0.594069369645991</v>
      </c>
      <c r="S49" s="96"/>
      <c r="T49" s="96"/>
      <c r="U49" s="96"/>
      <c r="V49" s="96"/>
      <c r="W49" s="96"/>
    </row>
    <row r="50" ht="15" spans="1:23">
      <c r="A50" s="55">
        <v>48</v>
      </c>
      <c r="B50" s="81"/>
      <c r="C50" s="83"/>
      <c r="D50" s="76" t="s">
        <v>49</v>
      </c>
      <c r="E50" s="75" t="s">
        <v>38</v>
      </c>
      <c r="F50" s="75">
        <f>F46/F47</f>
        <v>36.4110794979331</v>
      </c>
      <c r="G50" s="75">
        <f t="shared" ref="G50:R50" si="30">G46/G47</f>
        <v>48.556105390139</v>
      </c>
      <c r="H50" s="75">
        <f t="shared" si="30"/>
        <v>57.7895328496214</v>
      </c>
      <c r="I50" s="75">
        <f t="shared" si="30"/>
        <v>54.3014775054417</v>
      </c>
      <c r="J50" s="75">
        <f t="shared" si="30"/>
        <v>55.2755234570394</v>
      </c>
      <c r="K50" s="75">
        <f t="shared" si="30"/>
        <v>56.5769323331958</v>
      </c>
      <c r="L50" s="75">
        <f t="shared" si="30"/>
        <v>52.3359957156667</v>
      </c>
      <c r="M50" s="75">
        <f t="shared" si="30"/>
        <v>40.5780363327799</v>
      </c>
      <c r="N50" s="75">
        <f t="shared" si="30"/>
        <v>46.6175083184443</v>
      </c>
      <c r="O50" s="75">
        <f t="shared" si="30"/>
        <v>48.8177947935979</v>
      </c>
      <c r="P50" s="75">
        <f t="shared" si="30"/>
        <v>46.3871093611925</v>
      </c>
      <c r="Q50" s="75">
        <f t="shared" si="30"/>
        <v>47.7514467549716</v>
      </c>
      <c r="R50" s="75">
        <f t="shared" si="30"/>
        <v>49.059237991985</v>
      </c>
      <c r="S50" s="96"/>
      <c r="T50" s="96"/>
      <c r="U50" s="96"/>
      <c r="V50" s="96"/>
      <c r="W50" s="96"/>
    </row>
    <row r="51" ht="15" spans="1:18">
      <c r="A51" s="55">
        <v>49</v>
      </c>
      <c r="B51" s="81"/>
      <c r="C51" s="79" t="s">
        <v>56</v>
      </c>
      <c r="D51" s="67" t="s">
        <v>20</v>
      </c>
      <c r="E51" s="68" t="s">
        <v>21</v>
      </c>
      <c r="F51" s="70">
        <v>568426</v>
      </c>
      <c r="G51" s="70">
        <v>438738</v>
      </c>
      <c r="H51" s="70">
        <v>829838</v>
      </c>
      <c r="I51" s="70">
        <v>683781</v>
      </c>
      <c r="J51" s="111">
        <v>808827</v>
      </c>
      <c r="K51" s="111">
        <v>872782</v>
      </c>
      <c r="L51" s="70">
        <v>832236.454805388</v>
      </c>
      <c r="M51" s="70">
        <v>819255.442444614</v>
      </c>
      <c r="N51" s="71">
        <v>861653</v>
      </c>
      <c r="O51" s="71">
        <v>869946</v>
      </c>
      <c r="P51" s="71">
        <v>873125</v>
      </c>
      <c r="Q51" s="71">
        <v>855185</v>
      </c>
      <c r="R51" s="92">
        <f t="shared" ref="R51:R55" si="31">SUM(F51:Q51)</f>
        <v>9313792.89725</v>
      </c>
    </row>
    <row r="52" ht="15" spans="1:18">
      <c r="A52" s="55">
        <v>50</v>
      </c>
      <c r="B52" s="81"/>
      <c r="C52" s="82"/>
      <c r="D52" s="67" t="s">
        <v>22</v>
      </c>
      <c r="E52" s="70" t="s">
        <v>23</v>
      </c>
      <c r="F52" s="70">
        <v>205</v>
      </c>
      <c r="G52" s="70">
        <v>79</v>
      </c>
      <c r="H52" s="70">
        <v>90</v>
      </c>
      <c r="I52" s="70">
        <v>71</v>
      </c>
      <c r="J52" s="111">
        <v>73</v>
      </c>
      <c r="K52" s="111">
        <v>72</v>
      </c>
      <c r="L52" s="70">
        <v>57.7299999999996</v>
      </c>
      <c r="M52" s="70">
        <v>78</v>
      </c>
      <c r="N52" s="71">
        <v>425</v>
      </c>
      <c r="O52" s="71">
        <v>751</v>
      </c>
      <c r="P52" s="71">
        <v>147</v>
      </c>
      <c r="Q52" s="71">
        <v>150</v>
      </c>
      <c r="R52" s="92">
        <f t="shared" si="31"/>
        <v>2198.73</v>
      </c>
    </row>
    <row r="53" ht="15" spans="1:18">
      <c r="A53" s="55">
        <v>51</v>
      </c>
      <c r="B53" s="81"/>
      <c r="C53" s="82"/>
      <c r="D53" s="67" t="s">
        <v>26</v>
      </c>
      <c r="E53" s="70" t="s">
        <v>25</v>
      </c>
      <c r="F53" s="70">
        <v>1176000</v>
      </c>
      <c r="G53" s="70">
        <v>1133000</v>
      </c>
      <c r="H53" s="70">
        <v>1351000</v>
      </c>
      <c r="I53" s="70">
        <v>1073000</v>
      </c>
      <c r="J53" s="111">
        <v>1240000</v>
      </c>
      <c r="K53" s="111">
        <v>1394000</v>
      </c>
      <c r="L53" s="70">
        <v>1506000</v>
      </c>
      <c r="M53" s="70">
        <v>1611000</v>
      </c>
      <c r="N53" s="71">
        <v>1404000</v>
      </c>
      <c r="O53" s="71">
        <v>1365000</v>
      </c>
      <c r="P53" s="71">
        <v>1573000</v>
      </c>
      <c r="Q53" s="71">
        <v>1336000</v>
      </c>
      <c r="R53" s="92">
        <f t="shared" si="31"/>
        <v>16162000</v>
      </c>
    </row>
    <row r="54" ht="15" spans="1:18">
      <c r="A54" s="55">
        <v>52</v>
      </c>
      <c r="B54" s="81"/>
      <c r="C54" s="82"/>
      <c r="D54" s="73" t="s">
        <v>45</v>
      </c>
      <c r="E54" s="74" t="s">
        <v>30</v>
      </c>
      <c r="F54" s="75">
        <f>(F51*$S$3+F52*$S$4)/1000</f>
        <v>69.9122609</v>
      </c>
      <c r="G54" s="75">
        <f t="shared" ref="G54:Q54" si="32">(G51*$S$3+G52*$S$4)/1000</f>
        <v>53.9412111</v>
      </c>
      <c r="H54" s="75">
        <f t="shared" si="32"/>
        <v>102.0102292</v>
      </c>
      <c r="I54" s="75">
        <f t="shared" si="32"/>
        <v>84.054939</v>
      </c>
      <c r="J54" s="75">
        <f t="shared" si="32"/>
        <v>99.4236066</v>
      </c>
      <c r="K54" s="75">
        <f t="shared" si="32"/>
        <v>107.283419</v>
      </c>
      <c r="L54" s="75">
        <f t="shared" si="32"/>
        <v>102.296702678582</v>
      </c>
      <c r="M54" s="75">
        <f t="shared" si="32"/>
        <v>100.706547676443</v>
      </c>
      <c r="N54" s="75">
        <f t="shared" si="32"/>
        <v>106.0064212</v>
      </c>
      <c r="O54" s="75">
        <f t="shared" si="32"/>
        <v>107.1094455</v>
      </c>
      <c r="P54" s="75">
        <f t="shared" si="32"/>
        <v>107.3448562</v>
      </c>
      <c r="Q54" s="75">
        <f t="shared" si="32"/>
        <v>105.1408015</v>
      </c>
      <c r="R54" s="92">
        <f t="shared" si="31"/>
        <v>1145.23044055503</v>
      </c>
    </row>
    <row r="55" ht="15" spans="1:18">
      <c r="A55" s="55">
        <v>53</v>
      </c>
      <c r="B55" s="81"/>
      <c r="C55" s="82"/>
      <c r="D55" s="67" t="s">
        <v>46</v>
      </c>
      <c r="E55" s="70" t="s">
        <v>23</v>
      </c>
      <c r="F55" s="70">
        <v>1137.91822</v>
      </c>
      <c r="G55" s="70">
        <v>1389.675845</v>
      </c>
      <c r="H55" s="70">
        <v>1304.326622</v>
      </c>
      <c r="I55" s="70">
        <v>1353.895764</v>
      </c>
      <c r="J55" s="111">
        <v>1364.947581</v>
      </c>
      <c r="K55" s="111">
        <v>1622.572497</v>
      </c>
      <c r="L55" s="70">
        <v>1594.080925</v>
      </c>
      <c r="M55" s="70">
        <v>1718.740775</v>
      </c>
      <c r="N55" s="71">
        <v>1831.88772</v>
      </c>
      <c r="O55" s="71">
        <v>2017.299385</v>
      </c>
      <c r="P55" s="71">
        <v>2022.846567</v>
      </c>
      <c r="Q55" s="71">
        <v>2100.193527</v>
      </c>
      <c r="R55" s="92">
        <f t="shared" si="31"/>
        <v>19458.385428</v>
      </c>
    </row>
    <row r="56" ht="15" spans="1:18">
      <c r="A56" s="55">
        <v>54</v>
      </c>
      <c r="B56" s="81"/>
      <c r="C56" s="82"/>
      <c r="D56" s="76" t="s">
        <v>47</v>
      </c>
      <c r="E56" s="77" t="s">
        <v>34</v>
      </c>
      <c r="F56" s="75">
        <f>F51/F55</f>
        <v>499.531504118108</v>
      </c>
      <c r="G56" s="75">
        <f t="shared" ref="G56:R56" si="33">G51/G55</f>
        <v>315.712474659873</v>
      </c>
      <c r="H56" s="75">
        <f t="shared" si="33"/>
        <v>636.219476014038</v>
      </c>
      <c r="I56" s="75">
        <f t="shared" si="33"/>
        <v>505.047004490074</v>
      </c>
      <c r="J56" s="75">
        <f t="shared" si="33"/>
        <v>592.57000873794</v>
      </c>
      <c r="K56" s="75">
        <f t="shared" si="33"/>
        <v>537.900156457539</v>
      </c>
      <c r="L56" s="75">
        <f t="shared" si="33"/>
        <v>522.079175375233</v>
      </c>
      <c r="M56" s="75">
        <f t="shared" si="33"/>
        <v>476.660270333445</v>
      </c>
      <c r="N56" s="75">
        <f t="shared" si="33"/>
        <v>470.363434719678</v>
      </c>
      <c r="O56" s="75">
        <f t="shared" si="33"/>
        <v>431.242881680649</v>
      </c>
      <c r="P56" s="75">
        <f t="shared" si="33"/>
        <v>431.631847043592</v>
      </c>
      <c r="Q56" s="75">
        <f t="shared" si="33"/>
        <v>407.193427179818</v>
      </c>
      <c r="R56" s="75">
        <f t="shared" si="33"/>
        <v>478.651886700104</v>
      </c>
    </row>
    <row r="57" ht="15" spans="1:18">
      <c r="A57" s="55">
        <v>55</v>
      </c>
      <c r="B57" s="87"/>
      <c r="C57" s="83"/>
      <c r="D57" s="76" t="s">
        <v>50</v>
      </c>
      <c r="E57" s="77" t="s">
        <v>42</v>
      </c>
      <c r="F57" s="78">
        <f>F54/F55</f>
        <v>0.0614387393322518</v>
      </c>
      <c r="G57" s="78">
        <f t="shared" ref="G57:R57" si="34">G54/G55</f>
        <v>0.0388156787023955</v>
      </c>
      <c r="H57" s="78">
        <f t="shared" si="34"/>
        <v>0.078209113790518</v>
      </c>
      <c r="I57" s="78">
        <f t="shared" si="34"/>
        <v>0.0620837594998192</v>
      </c>
      <c r="J57" s="78">
        <f t="shared" si="34"/>
        <v>0.0728406042722603</v>
      </c>
      <c r="K57" s="78">
        <f t="shared" si="34"/>
        <v>0.066119337778964</v>
      </c>
      <c r="L57" s="78">
        <f t="shared" si="34"/>
        <v>0.0641728415880655</v>
      </c>
      <c r="M57" s="78">
        <f t="shared" si="34"/>
        <v>0.0585932149520587</v>
      </c>
      <c r="N57" s="78">
        <f t="shared" si="34"/>
        <v>0.0578673136146139</v>
      </c>
      <c r="O57" s="78">
        <f t="shared" si="34"/>
        <v>0.0530954633191444</v>
      </c>
      <c r="P57" s="78">
        <f t="shared" si="34"/>
        <v>0.053066237425609</v>
      </c>
      <c r="Q57" s="78">
        <f t="shared" si="34"/>
        <v>0.050062434793896</v>
      </c>
      <c r="R57" s="78">
        <f t="shared" si="34"/>
        <v>0.0588553682828728</v>
      </c>
    </row>
    <row r="58" ht="15.9" customHeight="1" spans="1:18">
      <c r="A58" s="55">
        <v>56</v>
      </c>
      <c r="B58" s="66" t="s">
        <v>57</v>
      </c>
      <c r="C58" s="79" t="s">
        <v>58</v>
      </c>
      <c r="D58" s="67" t="s">
        <v>20</v>
      </c>
      <c r="E58" s="68" t="s">
        <v>21</v>
      </c>
      <c r="F58" s="70">
        <v>23821.6</v>
      </c>
      <c r="G58" s="70">
        <v>41892</v>
      </c>
      <c r="H58" s="70">
        <v>47148.8</v>
      </c>
      <c r="I58" s="70">
        <v>37168</v>
      </c>
      <c r="J58" s="111">
        <v>37807</v>
      </c>
      <c r="K58" s="111">
        <v>46684</v>
      </c>
      <c r="L58" s="70">
        <v>43209</v>
      </c>
      <c r="M58" s="70">
        <v>39658</v>
      </c>
      <c r="N58" s="71">
        <v>376021</v>
      </c>
      <c r="O58" s="71">
        <v>43386</v>
      </c>
      <c r="P58" s="70">
        <v>50827</v>
      </c>
      <c r="Q58" s="71">
        <v>44258</v>
      </c>
      <c r="R58" s="92">
        <f t="shared" ref="R58:R60" si="35">SUM(F58:Q58)</f>
        <v>831880.4</v>
      </c>
    </row>
    <row r="59" ht="15.9" customHeight="1" spans="1:18">
      <c r="A59" s="55">
        <v>57</v>
      </c>
      <c r="B59" s="66"/>
      <c r="C59" s="82"/>
      <c r="D59" s="67" t="s">
        <v>24</v>
      </c>
      <c r="E59" s="70" t="s">
        <v>25</v>
      </c>
      <c r="F59" s="70">
        <v>128993</v>
      </c>
      <c r="G59" s="70">
        <v>162739</v>
      </c>
      <c r="H59" s="70">
        <v>187711</v>
      </c>
      <c r="I59" s="70">
        <v>137332</v>
      </c>
      <c r="J59" s="111">
        <v>169343</v>
      </c>
      <c r="K59" s="111">
        <v>207470</v>
      </c>
      <c r="L59" s="70">
        <v>187697</v>
      </c>
      <c r="M59" s="70">
        <v>183861</v>
      </c>
      <c r="N59" s="71">
        <v>207760</v>
      </c>
      <c r="O59" s="71">
        <v>218360</v>
      </c>
      <c r="P59" s="70">
        <v>260070</v>
      </c>
      <c r="Q59" s="71">
        <v>194583</v>
      </c>
      <c r="R59" s="92">
        <f t="shared" si="35"/>
        <v>2245919</v>
      </c>
    </row>
    <row r="60" ht="15" spans="1:18">
      <c r="A60" s="55">
        <v>58</v>
      </c>
      <c r="B60" s="66"/>
      <c r="C60" s="81"/>
      <c r="D60" s="68" t="s">
        <v>59</v>
      </c>
      <c r="E60" s="70" t="s">
        <v>23</v>
      </c>
      <c r="F60" s="70">
        <v>1779.828</v>
      </c>
      <c r="G60" s="70">
        <v>2148.498</v>
      </c>
      <c r="H60" s="70">
        <v>2510.988</v>
      </c>
      <c r="I60" s="70">
        <v>1832.117</v>
      </c>
      <c r="J60" s="111">
        <v>1913.364</v>
      </c>
      <c r="K60" s="111">
        <v>2506.637</v>
      </c>
      <c r="L60" s="70">
        <v>2648.043</v>
      </c>
      <c r="M60" s="70">
        <v>2914.8</v>
      </c>
      <c r="N60" s="71">
        <v>2777</v>
      </c>
      <c r="O60" s="71">
        <v>2902</v>
      </c>
      <c r="P60" s="71">
        <v>2967</v>
      </c>
      <c r="Q60" s="71">
        <v>2779</v>
      </c>
      <c r="R60" s="92">
        <f t="shared" si="35"/>
        <v>29679.275</v>
      </c>
    </row>
    <row r="61" ht="15" spans="1:18">
      <c r="A61" s="55">
        <v>59</v>
      </c>
      <c r="B61" s="66"/>
      <c r="C61" s="81"/>
      <c r="D61" s="76" t="s">
        <v>60</v>
      </c>
      <c r="E61" s="77" t="s">
        <v>34</v>
      </c>
      <c r="F61" s="75">
        <f>F58/F60</f>
        <v>13.3842146544498</v>
      </c>
      <c r="G61" s="75">
        <f t="shared" ref="G61:R61" si="36">G58/G60</f>
        <v>19.4982727468213</v>
      </c>
      <c r="H61" s="75">
        <f t="shared" si="36"/>
        <v>18.7769913675414</v>
      </c>
      <c r="I61" s="75">
        <f t="shared" si="36"/>
        <v>20.286913990755</v>
      </c>
      <c r="J61" s="75">
        <f t="shared" si="36"/>
        <v>19.7594393957449</v>
      </c>
      <c r="K61" s="75">
        <f t="shared" si="36"/>
        <v>18.6241565890873</v>
      </c>
      <c r="L61" s="75">
        <f t="shared" si="36"/>
        <v>16.3173332155105</v>
      </c>
      <c r="M61" s="75">
        <f t="shared" si="36"/>
        <v>13.6057362426239</v>
      </c>
      <c r="N61" s="75">
        <f t="shared" si="36"/>
        <v>135.405473532589</v>
      </c>
      <c r="O61" s="75">
        <f t="shared" si="36"/>
        <v>14.9503790489318</v>
      </c>
      <c r="P61" s="75">
        <f t="shared" si="36"/>
        <v>17.1307718233906</v>
      </c>
      <c r="Q61" s="75">
        <f t="shared" si="36"/>
        <v>15.9258726160489</v>
      </c>
      <c r="R61" s="75">
        <f t="shared" si="36"/>
        <v>28.0290000345359</v>
      </c>
    </row>
    <row r="62" ht="15" spans="1:18">
      <c r="A62" s="55">
        <v>60</v>
      </c>
      <c r="B62" s="66"/>
      <c r="C62" s="87"/>
      <c r="D62" s="76" t="s">
        <v>61</v>
      </c>
      <c r="E62" s="75" t="s">
        <v>38</v>
      </c>
      <c r="F62" s="75">
        <f>F59/F60</f>
        <v>72.4749807284749</v>
      </c>
      <c r="G62" s="75">
        <f t="shared" ref="G62:R62" si="37">G59/G60</f>
        <v>75.7454742801715</v>
      </c>
      <c r="H62" s="75">
        <f t="shared" si="37"/>
        <v>74.755833162086</v>
      </c>
      <c r="I62" s="75">
        <f t="shared" si="37"/>
        <v>74.9580949251604</v>
      </c>
      <c r="J62" s="75">
        <f t="shared" si="37"/>
        <v>88.5053758720243</v>
      </c>
      <c r="K62" s="75">
        <f t="shared" si="37"/>
        <v>82.7682668052853</v>
      </c>
      <c r="L62" s="75">
        <f t="shared" si="37"/>
        <v>70.8814018503476</v>
      </c>
      <c r="M62" s="75">
        <f t="shared" si="37"/>
        <v>63.0784273363524</v>
      </c>
      <c r="N62" s="75">
        <f t="shared" si="37"/>
        <v>74.8145480734606</v>
      </c>
      <c r="O62" s="75">
        <f t="shared" si="37"/>
        <v>75.2446588559614</v>
      </c>
      <c r="P62" s="75">
        <f t="shared" si="37"/>
        <v>87.6541961577351</v>
      </c>
      <c r="Q62" s="75">
        <f t="shared" si="37"/>
        <v>70.0190716084923</v>
      </c>
      <c r="R62" s="75">
        <f t="shared" si="37"/>
        <v>75.6729738175882</v>
      </c>
    </row>
    <row r="63" ht="14.25" customHeight="1" spans="1:18">
      <c r="A63" s="55">
        <v>61</v>
      </c>
      <c r="B63" s="66"/>
      <c r="C63" s="79" t="s">
        <v>62</v>
      </c>
      <c r="D63" s="67" t="s">
        <v>20</v>
      </c>
      <c r="E63" s="68" t="s">
        <v>21</v>
      </c>
      <c r="F63" s="70">
        <v>47942</v>
      </c>
      <c r="G63" s="70">
        <v>264625</v>
      </c>
      <c r="H63" s="70">
        <v>296339</v>
      </c>
      <c r="I63" s="70">
        <v>254894</v>
      </c>
      <c r="J63" s="111">
        <v>287477</v>
      </c>
      <c r="K63" s="111">
        <v>291420</v>
      </c>
      <c r="L63" s="70">
        <v>354184</v>
      </c>
      <c r="M63" s="70">
        <v>321631</v>
      </c>
      <c r="N63" s="71">
        <v>352731</v>
      </c>
      <c r="O63" s="71">
        <v>350148</v>
      </c>
      <c r="P63" s="71">
        <v>44258</v>
      </c>
      <c r="Q63" s="71">
        <v>343522</v>
      </c>
      <c r="R63" s="92">
        <f t="shared" ref="R63:R66" si="38">SUM(F63:Q63)</f>
        <v>3209171</v>
      </c>
    </row>
    <row r="64" ht="15" spans="1:18">
      <c r="A64" s="55">
        <v>62</v>
      </c>
      <c r="B64" s="66"/>
      <c r="C64" s="82"/>
      <c r="D64" s="67" t="s">
        <v>22</v>
      </c>
      <c r="E64" s="70" t="s">
        <v>23</v>
      </c>
      <c r="F64" s="70">
        <v>647</v>
      </c>
      <c r="G64" s="70">
        <v>567</v>
      </c>
      <c r="H64" s="70">
        <v>597</v>
      </c>
      <c r="I64" s="70">
        <v>3305</v>
      </c>
      <c r="J64" s="111">
        <v>4289</v>
      </c>
      <c r="K64" s="111">
        <v>9619</v>
      </c>
      <c r="L64" s="70">
        <v>11421</v>
      </c>
      <c r="M64" s="70">
        <v>11646</v>
      </c>
      <c r="N64" s="71">
        <v>12231</v>
      </c>
      <c r="O64" s="71">
        <v>5175</v>
      </c>
      <c r="P64" s="71">
        <v>194583</v>
      </c>
      <c r="Q64" s="71">
        <v>5700</v>
      </c>
      <c r="R64" s="92">
        <f t="shared" si="38"/>
        <v>259780</v>
      </c>
    </row>
    <row r="65" customHeight="1" spans="1:18">
      <c r="A65" s="55">
        <v>63</v>
      </c>
      <c r="B65" s="66"/>
      <c r="C65" s="82"/>
      <c r="D65" s="67" t="s">
        <v>24</v>
      </c>
      <c r="E65" s="70" t="s">
        <v>25</v>
      </c>
      <c r="F65" s="70">
        <v>1597</v>
      </c>
      <c r="G65" s="70">
        <v>1424</v>
      </c>
      <c r="H65" s="70">
        <v>3242</v>
      </c>
      <c r="I65" s="70">
        <v>11542</v>
      </c>
      <c r="J65" s="111">
        <v>6663</v>
      </c>
      <c r="K65" s="111">
        <v>11222</v>
      </c>
      <c r="L65" s="70">
        <v>3917</v>
      </c>
      <c r="M65" s="70">
        <v>4312</v>
      </c>
      <c r="N65" s="71">
        <v>4404</v>
      </c>
      <c r="O65" s="71">
        <v>4782</v>
      </c>
      <c r="P65" s="70">
        <v>2832</v>
      </c>
      <c r="Q65" s="71">
        <v>3930</v>
      </c>
      <c r="R65" s="92">
        <f t="shared" si="38"/>
        <v>59867</v>
      </c>
    </row>
    <row r="66" ht="15" spans="1:18">
      <c r="A66" s="55">
        <v>64</v>
      </c>
      <c r="B66" s="66"/>
      <c r="C66" s="82"/>
      <c r="D66" s="68" t="s">
        <v>59</v>
      </c>
      <c r="E66" s="70" t="s">
        <v>23</v>
      </c>
      <c r="F66" s="70">
        <v>1733.439447</v>
      </c>
      <c r="G66" s="70">
        <v>2104.947885</v>
      </c>
      <c r="H66" s="70">
        <v>2476.33899</v>
      </c>
      <c r="I66" s="70">
        <v>1801.223526</v>
      </c>
      <c r="J66" s="111">
        <v>1871.878596</v>
      </c>
      <c r="K66" s="111">
        <v>2458.82109</v>
      </c>
      <c r="L66" s="70">
        <v>2621.648589</v>
      </c>
      <c r="M66" s="70">
        <v>2886.845407</v>
      </c>
      <c r="N66" s="71">
        <v>2748</v>
      </c>
      <c r="O66" s="71">
        <v>2848</v>
      </c>
      <c r="P66" s="71">
        <v>2919</v>
      </c>
      <c r="Q66" s="71">
        <v>2718</v>
      </c>
      <c r="R66" s="92">
        <f t="shared" si="38"/>
        <v>29188.14353</v>
      </c>
    </row>
    <row r="67" ht="15" spans="1:18">
      <c r="A67" s="55">
        <v>65</v>
      </c>
      <c r="B67" s="66"/>
      <c r="C67" s="82"/>
      <c r="D67" s="76" t="s">
        <v>60</v>
      </c>
      <c r="E67" s="77" t="s">
        <v>34</v>
      </c>
      <c r="F67" s="75">
        <f>F63/F66</f>
        <v>27.6571529988956</v>
      </c>
      <c r="G67" s="75">
        <f t="shared" ref="G67:R67" si="39">G63/G66</f>
        <v>125.715701507736</v>
      </c>
      <c r="H67" s="75">
        <f t="shared" si="39"/>
        <v>119.668188077917</v>
      </c>
      <c r="I67" s="75">
        <f t="shared" si="39"/>
        <v>141.511587163225</v>
      </c>
      <c r="J67" s="75">
        <f t="shared" si="39"/>
        <v>153.576733349218</v>
      </c>
      <c r="K67" s="75">
        <f t="shared" si="39"/>
        <v>118.520213278307</v>
      </c>
      <c r="L67" s="75">
        <f t="shared" si="39"/>
        <v>135.099723695272</v>
      </c>
      <c r="M67" s="75">
        <f t="shared" si="39"/>
        <v>111.412616422103</v>
      </c>
      <c r="N67" s="75">
        <f t="shared" si="39"/>
        <v>128.359170305677</v>
      </c>
      <c r="O67" s="75">
        <f t="shared" si="39"/>
        <v>122.945224719101</v>
      </c>
      <c r="P67" s="75">
        <f t="shared" si="39"/>
        <v>15.1620417951353</v>
      </c>
      <c r="Q67" s="75">
        <f t="shared" si="39"/>
        <v>126.38778513613</v>
      </c>
      <c r="R67" s="75">
        <f t="shared" si="39"/>
        <v>109.947760010895</v>
      </c>
    </row>
    <row r="68" ht="15" spans="1:18">
      <c r="A68" s="55">
        <v>66</v>
      </c>
      <c r="B68" s="66"/>
      <c r="C68" s="82"/>
      <c r="D68" s="76" t="s">
        <v>63</v>
      </c>
      <c r="E68" s="77" t="s">
        <v>36</v>
      </c>
      <c r="F68" s="75">
        <f>F64/F66</f>
        <v>0.37324638084113</v>
      </c>
      <c r="G68" s="75">
        <f t="shared" ref="G68:R68" si="40">G64/G66</f>
        <v>0.269365338705286</v>
      </c>
      <c r="H68" s="75">
        <f t="shared" si="40"/>
        <v>0.241081694554266</v>
      </c>
      <c r="I68" s="75">
        <f t="shared" si="40"/>
        <v>1.83486388684888</v>
      </c>
      <c r="J68" s="75">
        <f t="shared" si="40"/>
        <v>2.29128107408521</v>
      </c>
      <c r="K68" s="75">
        <f t="shared" si="40"/>
        <v>3.91203737397583</v>
      </c>
      <c r="L68" s="75">
        <f t="shared" si="40"/>
        <v>4.35641910510837</v>
      </c>
      <c r="M68" s="75">
        <f t="shared" si="40"/>
        <v>4.03416129307128</v>
      </c>
      <c r="N68" s="75">
        <f t="shared" si="40"/>
        <v>4.45087336244541</v>
      </c>
      <c r="O68" s="75">
        <f t="shared" si="40"/>
        <v>1.81706460674157</v>
      </c>
      <c r="P68" s="75">
        <f t="shared" si="40"/>
        <v>66.6608427543679</v>
      </c>
      <c r="Q68" s="75">
        <f t="shared" si="40"/>
        <v>2.09713024282561</v>
      </c>
      <c r="R68" s="75">
        <f t="shared" si="40"/>
        <v>8.90018920638081</v>
      </c>
    </row>
    <row r="69" ht="15" spans="1:18">
      <c r="A69" s="55">
        <v>67</v>
      </c>
      <c r="B69" s="66"/>
      <c r="C69" s="83"/>
      <c r="D69" s="76" t="s">
        <v>61</v>
      </c>
      <c r="E69" s="75" t="s">
        <v>38</v>
      </c>
      <c r="F69" s="75">
        <f>F65/F66</f>
        <v>0.921289753018987</v>
      </c>
      <c r="G69" s="75">
        <f t="shared" ref="G69:R69" si="41">G65/G66</f>
        <v>0.676501309199871</v>
      </c>
      <c r="H69" s="75">
        <f t="shared" si="41"/>
        <v>1.3091907097905</v>
      </c>
      <c r="I69" s="75">
        <f t="shared" si="41"/>
        <v>6.40786656036603</v>
      </c>
      <c r="J69" s="75">
        <f t="shared" si="41"/>
        <v>3.55952571616455</v>
      </c>
      <c r="K69" s="75">
        <f t="shared" si="41"/>
        <v>4.56397581981046</v>
      </c>
      <c r="L69" s="75">
        <f t="shared" si="41"/>
        <v>1.49409803298393</v>
      </c>
      <c r="M69" s="75">
        <f t="shared" si="41"/>
        <v>1.49367194708255</v>
      </c>
      <c r="N69" s="75">
        <f t="shared" si="41"/>
        <v>1.60262008733624</v>
      </c>
      <c r="O69" s="75">
        <f t="shared" si="41"/>
        <v>1.67907303370787</v>
      </c>
      <c r="P69" s="75">
        <f t="shared" si="41"/>
        <v>0.970195272353546</v>
      </c>
      <c r="Q69" s="75">
        <f t="shared" si="41"/>
        <v>1.44591611479029</v>
      </c>
      <c r="R69" s="75">
        <f t="shared" si="41"/>
        <v>2.05107255069059</v>
      </c>
    </row>
    <row r="70" ht="15.9" customHeight="1" spans="1:18">
      <c r="A70" s="55">
        <v>68</v>
      </c>
      <c r="B70" s="66"/>
      <c r="C70" s="99" t="s">
        <v>64</v>
      </c>
      <c r="D70" s="67" t="s">
        <v>20</v>
      </c>
      <c r="E70" s="68" t="s">
        <v>21</v>
      </c>
      <c r="F70" s="70">
        <v>435291</v>
      </c>
      <c r="G70" s="70">
        <v>506556</v>
      </c>
      <c r="H70" s="70">
        <v>629500</v>
      </c>
      <c r="I70" s="70">
        <v>517322</v>
      </c>
      <c r="J70" s="111">
        <v>552970</v>
      </c>
      <c r="K70" s="111">
        <v>558389</v>
      </c>
      <c r="L70" s="70">
        <v>549712</v>
      </c>
      <c r="M70" s="70">
        <v>500418</v>
      </c>
      <c r="N70" s="71">
        <v>563123</v>
      </c>
      <c r="O70" s="71">
        <v>580834</v>
      </c>
      <c r="P70" s="70">
        <v>578018</v>
      </c>
      <c r="Q70" s="71">
        <v>581406</v>
      </c>
      <c r="R70" s="92">
        <f t="shared" ref="R70:R73" si="42">SUM(F70:Q70)</f>
        <v>6553539</v>
      </c>
    </row>
    <row r="71" ht="15" spans="1:18">
      <c r="A71" s="55">
        <v>69</v>
      </c>
      <c r="B71" s="66"/>
      <c r="C71" s="81"/>
      <c r="D71" s="100" t="s">
        <v>65</v>
      </c>
      <c r="E71" s="70" t="s">
        <v>25</v>
      </c>
      <c r="F71" s="70">
        <f>F6</f>
        <v>3318000</v>
      </c>
      <c r="G71" s="70">
        <f t="shared" ref="G71:Q71" si="43">G6</f>
        <v>4118000</v>
      </c>
      <c r="H71" s="70">
        <f t="shared" si="43"/>
        <v>5059000</v>
      </c>
      <c r="I71" s="70">
        <f t="shared" si="43"/>
        <v>4266000</v>
      </c>
      <c r="J71" s="111">
        <v>4307000</v>
      </c>
      <c r="K71" s="111">
        <v>4597000</v>
      </c>
      <c r="L71" s="70">
        <f t="shared" si="43"/>
        <v>4396000</v>
      </c>
      <c r="M71" s="70">
        <f t="shared" si="43"/>
        <v>4008000</v>
      </c>
      <c r="N71" s="71">
        <v>4477000</v>
      </c>
      <c r="O71" s="70">
        <f t="shared" si="43"/>
        <v>4620000</v>
      </c>
      <c r="P71" s="70">
        <f t="shared" si="43"/>
        <v>4685000</v>
      </c>
      <c r="Q71" s="70">
        <f t="shared" si="43"/>
        <v>4722000</v>
      </c>
      <c r="R71" s="92">
        <f t="shared" si="42"/>
        <v>52573000</v>
      </c>
    </row>
    <row r="72" ht="15" spans="1:18">
      <c r="A72" s="55">
        <v>70</v>
      </c>
      <c r="B72" s="66"/>
      <c r="C72" s="87"/>
      <c r="D72" s="77" t="s">
        <v>66</v>
      </c>
      <c r="E72" s="101" t="s">
        <v>67</v>
      </c>
      <c r="F72" s="102">
        <f>F70/F71</f>
        <v>0.131190777576854</v>
      </c>
      <c r="G72" s="102">
        <f t="shared" ref="G72:R72" si="44">G70/G71</f>
        <v>0.123010199125789</v>
      </c>
      <c r="H72" s="102">
        <f t="shared" si="44"/>
        <v>0.124431705870725</v>
      </c>
      <c r="I72" s="102">
        <f t="shared" si="44"/>
        <v>0.121266291608064</v>
      </c>
      <c r="J72" s="102">
        <f t="shared" si="44"/>
        <v>0.128388669607615</v>
      </c>
      <c r="K72" s="102">
        <f t="shared" si="44"/>
        <v>0.121468131390037</v>
      </c>
      <c r="L72" s="102">
        <f t="shared" si="44"/>
        <v>0.125048225659691</v>
      </c>
      <c r="M72" s="102">
        <f t="shared" si="44"/>
        <v>0.124854790419162</v>
      </c>
      <c r="N72" s="102">
        <f t="shared" si="44"/>
        <v>0.125781326781327</v>
      </c>
      <c r="O72" s="102">
        <f t="shared" si="44"/>
        <v>0.125721645021645</v>
      </c>
      <c r="P72" s="102">
        <f t="shared" si="44"/>
        <v>0.123376307363927</v>
      </c>
      <c r="Q72" s="102">
        <f t="shared" si="44"/>
        <v>0.12312706480305</v>
      </c>
      <c r="R72" s="102">
        <f t="shared" si="44"/>
        <v>0.124655983109201</v>
      </c>
    </row>
    <row r="73" ht="15" spans="1:18">
      <c r="A73" s="55">
        <v>71</v>
      </c>
      <c r="B73" s="66"/>
      <c r="C73" s="79" t="s">
        <v>68</v>
      </c>
      <c r="D73" s="67" t="s">
        <v>20</v>
      </c>
      <c r="E73" s="68" t="s">
        <v>21</v>
      </c>
      <c r="F73" s="70">
        <v>310.8</v>
      </c>
      <c r="G73" s="70">
        <v>66000</v>
      </c>
      <c r="H73" s="70">
        <v>66120</v>
      </c>
      <c r="I73" s="70">
        <v>43413</v>
      </c>
      <c r="J73" s="111">
        <v>88692</v>
      </c>
      <c r="K73" s="111">
        <v>388008</v>
      </c>
      <c r="L73" s="70">
        <v>390099</v>
      </c>
      <c r="M73" s="70">
        <v>366116</v>
      </c>
      <c r="N73" s="71">
        <v>342923</v>
      </c>
      <c r="O73" s="71">
        <v>179662</v>
      </c>
      <c r="P73" s="70">
        <v>147304</v>
      </c>
      <c r="Q73" s="71">
        <v>134223</v>
      </c>
      <c r="R73" s="92">
        <f t="shared" si="42"/>
        <v>2212870.8</v>
      </c>
    </row>
    <row r="74" ht="15" spans="1:18">
      <c r="A74" s="55">
        <v>72</v>
      </c>
      <c r="B74" s="66"/>
      <c r="C74" s="81"/>
      <c r="D74" s="68" t="s">
        <v>59</v>
      </c>
      <c r="E74" s="70" t="s">
        <v>23</v>
      </c>
      <c r="F74" s="70">
        <v>1153.684905</v>
      </c>
      <c r="G74" s="70">
        <v>1561.36728</v>
      </c>
      <c r="H74" s="70">
        <v>1520.703438</v>
      </c>
      <c r="I74" s="70">
        <v>1364.177981</v>
      </c>
      <c r="J74" s="111">
        <v>1502.00428</v>
      </c>
      <c r="K74" s="111">
        <v>1770.437882</v>
      </c>
      <c r="L74" s="70">
        <v>1729.523857</v>
      </c>
      <c r="M74" s="70">
        <v>1956.220398</v>
      </c>
      <c r="N74" s="70">
        <v>1828.997612</v>
      </c>
      <c r="O74" s="70">
        <f>2139.636237</f>
        <v>2139.636237</v>
      </c>
      <c r="P74" s="70">
        <f>2135.092566</f>
        <v>2135.092566</v>
      </c>
      <c r="Q74" s="70">
        <v>2375.536231</v>
      </c>
      <c r="R74" s="97">
        <f t="shared" ref="R74" si="45">R10</f>
        <v>21035.229147</v>
      </c>
    </row>
    <row r="75" ht="15" spans="1:18">
      <c r="A75" s="55">
        <v>73</v>
      </c>
      <c r="B75" s="66"/>
      <c r="C75" s="87"/>
      <c r="D75" s="76" t="s">
        <v>60</v>
      </c>
      <c r="E75" s="77" t="s">
        <v>34</v>
      </c>
      <c r="F75" s="75">
        <f>F73/F74</f>
        <v>0.269397648051918</v>
      </c>
      <c r="G75" s="75">
        <f t="shared" ref="G75:R75" si="46">G73/G74</f>
        <v>42.2706437142707</v>
      </c>
      <c r="H75" s="75">
        <f t="shared" si="46"/>
        <v>43.4798780273422</v>
      </c>
      <c r="I75" s="75">
        <f t="shared" si="46"/>
        <v>31.8235601253265</v>
      </c>
      <c r="J75" s="75">
        <f t="shared" si="46"/>
        <v>59.0490993807288</v>
      </c>
      <c r="K75" s="75">
        <f t="shared" si="46"/>
        <v>219.159341282102</v>
      </c>
      <c r="L75" s="75">
        <f t="shared" si="46"/>
        <v>225.552829711559</v>
      </c>
      <c r="M75" s="75">
        <f t="shared" si="46"/>
        <v>187.154780910326</v>
      </c>
      <c r="N75" s="75">
        <f t="shared" si="46"/>
        <v>187.492316966459</v>
      </c>
      <c r="O75" s="75">
        <f t="shared" si="46"/>
        <v>83.9684787970807</v>
      </c>
      <c r="P75" s="75">
        <f t="shared" si="46"/>
        <v>68.991856533868</v>
      </c>
      <c r="Q75" s="75">
        <f t="shared" si="46"/>
        <v>56.5021902206466</v>
      </c>
      <c r="R75" s="75">
        <f t="shared" si="46"/>
        <v>105.198321565021</v>
      </c>
    </row>
    <row r="76" ht="15" spans="1:18">
      <c r="A76" s="55">
        <v>74</v>
      </c>
      <c r="B76" s="66"/>
      <c r="C76" s="80" t="s">
        <v>69</v>
      </c>
      <c r="D76" s="67" t="s">
        <v>20</v>
      </c>
      <c r="E76" s="68" t="s">
        <v>21</v>
      </c>
      <c r="F76" s="70">
        <v>752.6</v>
      </c>
      <c r="G76" s="70">
        <v>942.9</v>
      </c>
      <c r="H76" s="70">
        <v>1298</v>
      </c>
      <c r="I76" s="70">
        <v>470</v>
      </c>
      <c r="J76" s="111">
        <v>598</v>
      </c>
      <c r="K76" s="111">
        <v>1115</v>
      </c>
      <c r="L76" s="70">
        <v>9419</v>
      </c>
      <c r="M76" s="70">
        <v>9047</v>
      </c>
      <c r="N76" s="71">
        <v>11554</v>
      </c>
      <c r="O76" s="71">
        <v>5343</v>
      </c>
      <c r="P76" s="70">
        <v>2635</v>
      </c>
      <c r="Q76" s="71">
        <v>1248</v>
      </c>
      <c r="R76" s="92">
        <f t="shared" ref="R76" si="47">SUM(F76:Q76)</f>
        <v>44422.5</v>
      </c>
    </row>
    <row r="77" ht="15" spans="1:18">
      <c r="A77" s="55">
        <v>75</v>
      </c>
      <c r="B77" s="66"/>
      <c r="C77" s="80"/>
      <c r="D77" s="68" t="s">
        <v>59</v>
      </c>
      <c r="E77" s="70" t="s">
        <v>23</v>
      </c>
      <c r="F77" s="110">
        <f>F74</f>
        <v>1153.684905</v>
      </c>
      <c r="G77" s="110">
        <f t="shared" ref="G77:R77" si="48">G74</f>
        <v>1561.36728</v>
      </c>
      <c r="H77" s="110">
        <f t="shared" si="48"/>
        <v>1520.703438</v>
      </c>
      <c r="I77" s="110">
        <f t="shared" si="48"/>
        <v>1364.177981</v>
      </c>
      <c r="J77" s="118">
        <f t="shared" si="48"/>
        <v>1502.00428</v>
      </c>
      <c r="K77" s="118">
        <f t="shared" si="48"/>
        <v>1770.437882</v>
      </c>
      <c r="L77" s="110">
        <f t="shared" si="48"/>
        <v>1729.523857</v>
      </c>
      <c r="M77" s="110">
        <f t="shared" si="48"/>
        <v>1956.220398</v>
      </c>
      <c r="N77" s="110">
        <f t="shared" si="48"/>
        <v>1828.997612</v>
      </c>
      <c r="O77" s="110">
        <f t="shared" si="48"/>
        <v>2139.636237</v>
      </c>
      <c r="P77" s="110">
        <f t="shared" si="48"/>
        <v>2135.092566</v>
      </c>
      <c r="Q77" s="110">
        <f t="shared" si="48"/>
        <v>2375.536231</v>
      </c>
      <c r="R77" s="112">
        <f t="shared" si="48"/>
        <v>21035.229147</v>
      </c>
    </row>
    <row r="78" ht="15" spans="1:18">
      <c r="A78" s="55">
        <v>76</v>
      </c>
      <c r="B78" s="66"/>
      <c r="C78" s="80"/>
      <c r="D78" s="76" t="s">
        <v>60</v>
      </c>
      <c r="E78" s="77" t="s">
        <v>34</v>
      </c>
      <c r="F78" s="56">
        <f>F76/F77</f>
        <v>0.65234449782456</v>
      </c>
      <c r="G78" s="56">
        <f t="shared" ref="G78:R78" si="49">G76/G77</f>
        <v>0.603893787245241</v>
      </c>
      <c r="H78" s="56">
        <f t="shared" si="49"/>
        <v>0.853552354499247</v>
      </c>
      <c r="I78" s="56">
        <f t="shared" si="49"/>
        <v>0.344529824220935</v>
      </c>
      <c r="J78" s="56">
        <f t="shared" si="49"/>
        <v>0.398134684409821</v>
      </c>
      <c r="K78" s="56">
        <f t="shared" si="49"/>
        <v>0.629787699041112</v>
      </c>
      <c r="L78" s="56">
        <f t="shared" si="49"/>
        <v>5.4460075597558</v>
      </c>
      <c r="M78" s="56">
        <f t="shared" si="49"/>
        <v>4.62473451828305</v>
      </c>
      <c r="N78" s="56">
        <f t="shared" si="49"/>
        <v>6.31712142443191</v>
      </c>
      <c r="O78" s="56">
        <f t="shared" si="49"/>
        <v>2.49715344487316</v>
      </c>
      <c r="P78" s="56">
        <f t="shared" si="49"/>
        <v>1.23413852961727</v>
      </c>
      <c r="Q78" s="56">
        <f t="shared" si="49"/>
        <v>0.525355068768892</v>
      </c>
      <c r="R78" s="56">
        <f t="shared" si="49"/>
        <v>2.1118144085602</v>
      </c>
    </row>
    <row r="79" customHeight="1" spans="1:18">
      <c r="A79" s="55">
        <v>77</v>
      </c>
      <c r="B79" s="66"/>
      <c r="C79" s="80" t="s">
        <v>70</v>
      </c>
      <c r="D79" s="67" t="s">
        <v>20</v>
      </c>
      <c r="E79" s="68" t="s">
        <v>21</v>
      </c>
      <c r="F79" s="110">
        <v>1164</v>
      </c>
      <c r="G79" s="110">
        <v>9007.42</v>
      </c>
      <c r="H79" s="110">
        <v>2026</v>
      </c>
      <c r="I79" s="110">
        <v>1569</v>
      </c>
      <c r="J79" s="118">
        <v>2404</v>
      </c>
      <c r="K79" s="118">
        <v>2215</v>
      </c>
      <c r="L79" s="110">
        <v>2923</v>
      </c>
      <c r="M79" s="110">
        <v>2552</v>
      </c>
      <c r="N79" s="103">
        <v>2653</v>
      </c>
      <c r="O79" s="103">
        <v>2746</v>
      </c>
      <c r="P79" s="110">
        <v>1830</v>
      </c>
      <c r="Q79" s="103">
        <v>3074</v>
      </c>
      <c r="R79" s="92">
        <f t="shared" ref="R79:R80" si="50">SUM(F79:Q79)</f>
        <v>34163.42</v>
      </c>
    </row>
    <row r="80" ht="15" spans="1:18">
      <c r="A80" s="55">
        <v>78</v>
      </c>
      <c r="B80" s="66"/>
      <c r="C80" s="80"/>
      <c r="D80" s="67" t="s">
        <v>24</v>
      </c>
      <c r="E80" s="70" t="s">
        <v>25</v>
      </c>
      <c r="F80" s="110">
        <v>1597</v>
      </c>
      <c r="G80" s="110">
        <v>1424</v>
      </c>
      <c r="H80" s="110">
        <v>11743</v>
      </c>
      <c r="I80" s="110">
        <v>11542</v>
      </c>
      <c r="J80" s="118">
        <v>6663</v>
      </c>
      <c r="K80" s="118">
        <v>11222</v>
      </c>
      <c r="L80" s="110">
        <v>3717</v>
      </c>
      <c r="M80" s="110">
        <v>4312</v>
      </c>
      <c r="N80" s="103">
        <v>4404</v>
      </c>
      <c r="O80" s="103">
        <v>4782</v>
      </c>
      <c r="P80" s="110">
        <v>2832</v>
      </c>
      <c r="Q80" s="103">
        <v>3930</v>
      </c>
      <c r="R80" s="92">
        <f t="shared" si="50"/>
        <v>68168</v>
      </c>
    </row>
    <row r="81" ht="15" spans="1:18">
      <c r="A81" s="55">
        <v>79</v>
      </c>
      <c r="B81" s="66"/>
      <c r="C81" s="80"/>
      <c r="D81" s="68" t="s">
        <v>59</v>
      </c>
      <c r="E81" s="70" t="s">
        <v>23</v>
      </c>
      <c r="F81" s="110">
        <f>F77</f>
        <v>1153.684905</v>
      </c>
      <c r="G81" s="110">
        <f t="shared" ref="G81:R81" si="51">G77</f>
        <v>1561.36728</v>
      </c>
      <c r="H81" s="110">
        <f t="shared" si="51"/>
        <v>1520.703438</v>
      </c>
      <c r="I81" s="110">
        <f t="shared" si="51"/>
        <v>1364.177981</v>
      </c>
      <c r="J81" s="118">
        <f t="shared" si="51"/>
        <v>1502.00428</v>
      </c>
      <c r="K81" s="118">
        <f t="shared" si="51"/>
        <v>1770.437882</v>
      </c>
      <c r="L81" s="110">
        <f t="shared" si="51"/>
        <v>1729.523857</v>
      </c>
      <c r="M81" s="110">
        <f t="shared" si="51"/>
        <v>1956.220398</v>
      </c>
      <c r="N81" s="110">
        <f t="shared" si="51"/>
        <v>1828.997612</v>
      </c>
      <c r="O81" s="110">
        <f t="shared" si="51"/>
        <v>2139.636237</v>
      </c>
      <c r="P81" s="110">
        <f t="shared" si="51"/>
        <v>2135.092566</v>
      </c>
      <c r="Q81" s="110">
        <f t="shared" si="51"/>
        <v>2375.536231</v>
      </c>
      <c r="R81" s="112">
        <f t="shared" si="51"/>
        <v>21035.229147</v>
      </c>
    </row>
    <row r="82" ht="15" spans="1:18">
      <c r="A82" s="55">
        <v>80</v>
      </c>
      <c r="B82" s="66"/>
      <c r="C82" s="80"/>
      <c r="D82" s="76" t="s">
        <v>60</v>
      </c>
      <c r="E82" s="77" t="s">
        <v>34</v>
      </c>
      <c r="F82" s="56">
        <f>F79/F81</f>
        <v>1.0089409984956</v>
      </c>
      <c r="G82" s="56">
        <f t="shared" ref="G82:R82" si="52">G79/G81</f>
        <v>5.76893093340601</v>
      </c>
      <c r="H82" s="56">
        <f t="shared" si="52"/>
        <v>1.33227817428003</v>
      </c>
      <c r="I82" s="56">
        <f t="shared" si="52"/>
        <v>1.15014317915457</v>
      </c>
      <c r="J82" s="56">
        <f t="shared" si="52"/>
        <v>1.60052806241005</v>
      </c>
      <c r="K82" s="56">
        <f t="shared" si="52"/>
        <v>1.25110291782607</v>
      </c>
      <c r="L82" s="56">
        <f t="shared" si="52"/>
        <v>1.69006052629432</v>
      </c>
      <c r="M82" s="56">
        <f t="shared" si="52"/>
        <v>1.30455648177941</v>
      </c>
      <c r="N82" s="56">
        <f t="shared" si="52"/>
        <v>1.45052130335969</v>
      </c>
      <c r="O82" s="56">
        <f t="shared" si="52"/>
        <v>1.28339572517719</v>
      </c>
      <c r="P82" s="56">
        <f t="shared" si="52"/>
        <v>0.85710569609093</v>
      </c>
      <c r="Q82" s="56">
        <f t="shared" si="52"/>
        <v>1.29402362291312</v>
      </c>
      <c r="R82" s="56">
        <f t="shared" si="52"/>
        <v>1.62410496036228</v>
      </c>
    </row>
    <row r="83" ht="15" spans="1:18">
      <c r="A83" s="55">
        <v>81</v>
      </c>
      <c r="B83" s="66"/>
      <c r="C83" s="80"/>
      <c r="D83" s="76" t="s">
        <v>61</v>
      </c>
      <c r="E83" s="75" t="s">
        <v>38</v>
      </c>
      <c r="F83" s="56">
        <f>F80/F81</f>
        <v>1.38426011563357</v>
      </c>
      <c r="G83" s="56">
        <f t="shared" ref="G83:R83" si="53">G80/G81</f>
        <v>0.912021161350326</v>
      </c>
      <c r="H83" s="56">
        <f t="shared" si="53"/>
        <v>7.72208420561222</v>
      </c>
      <c r="I83" s="56">
        <f t="shared" si="53"/>
        <v>8.46077283225113</v>
      </c>
      <c r="J83" s="56">
        <f t="shared" si="53"/>
        <v>4.43607257896762</v>
      </c>
      <c r="K83" s="56">
        <f t="shared" si="53"/>
        <v>6.33854489564068</v>
      </c>
      <c r="L83" s="56">
        <f t="shared" si="53"/>
        <v>2.14914641677591</v>
      </c>
      <c r="M83" s="56">
        <f t="shared" si="53"/>
        <v>2.20425060714452</v>
      </c>
      <c r="N83" s="56">
        <f t="shared" si="53"/>
        <v>2.40787629852849</v>
      </c>
      <c r="O83" s="56">
        <f t="shared" si="53"/>
        <v>2.23495934369894</v>
      </c>
      <c r="P83" s="56">
        <f t="shared" si="53"/>
        <v>1.32640619198334</v>
      </c>
      <c r="Q83" s="56">
        <f t="shared" si="53"/>
        <v>1.65436331751743</v>
      </c>
      <c r="R83" s="56">
        <f t="shared" si="53"/>
        <v>3.24065877883351</v>
      </c>
    </row>
    <row r="84" ht="15" spans="4:5">
      <c r="D84" s="104"/>
      <c r="E84" s="104"/>
    </row>
    <row r="85" spans="13:17">
      <c r="M85" s="62">
        <f>M70/M10</f>
        <v>255.808599333499</v>
      </c>
      <c r="N85" s="62">
        <f>N70/N10</f>
        <v>307.886131892883</v>
      </c>
      <c r="O85" s="62">
        <f>O70/O10</f>
        <v>271.463901179011</v>
      </c>
      <c r="P85" s="62">
        <f>P70/P10</f>
        <v>270.722688657425</v>
      </c>
      <c r="Q85" s="62">
        <f>Q70/Q10</f>
        <v>244.878840770155</v>
      </c>
    </row>
    <row r="89" spans="2:3">
      <c r="B89" s="60"/>
      <c r="C89" s="60"/>
    </row>
  </sheetData>
  <mergeCells count="18">
    <mergeCell ref="A1:R1"/>
    <mergeCell ref="B2:C2"/>
    <mergeCell ref="B16:B57"/>
    <mergeCell ref="B58:B83"/>
    <mergeCell ref="C16:C25"/>
    <mergeCell ref="C26:C30"/>
    <mergeCell ref="C31:C37"/>
    <mergeCell ref="C38:C40"/>
    <mergeCell ref="C41:C43"/>
    <mergeCell ref="C44:C50"/>
    <mergeCell ref="C51:C57"/>
    <mergeCell ref="C58:C62"/>
    <mergeCell ref="C63:C69"/>
    <mergeCell ref="C70:C72"/>
    <mergeCell ref="C73:C75"/>
    <mergeCell ref="C76:C78"/>
    <mergeCell ref="C79:C83"/>
    <mergeCell ref="B3:C1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2"/>
  <sheetViews>
    <sheetView tabSelected="1" zoomScale="85" zoomScaleNormal="85" topLeftCell="A46" workbookViewId="0">
      <selection activeCell="Q57" sqref="Q57"/>
    </sheetView>
  </sheetViews>
  <sheetFormatPr defaultColWidth="8.66666666666667" defaultRowHeight="13.5"/>
  <cols>
    <col min="1" max="1" width="5.10833333333333" style="60" customWidth="1"/>
    <col min="2" max="2" width="4.10833333333333" style="61" customWidth="1"/>
    <col min="3" max="3" width="7.33333333333333" style="61" customWidth="1"/>
    <col min="4" max="4" width="20.3333333333333" style="60" customWidth="1"/>
    <col min="5" max="5" width="12.8833333333333" style="60" customWidth="1"/>
    <col min="6" max="6" width="13.8833333333333" style="62" customWidth="1"/>
    <col min="7" max="7" width="11.8833333333333" style="62" customWidth="1"/>
    <col min="8" max="8" width="13.4416666666667" style="62" customWidth="1"/>
    <col min="9" max="9" width="12" style="62" customWidth="1"/>
    <col min="10" max="10" width="11.6666666666667" style="62" customWidth="1"/>
    <col min="11" max="11" width="15.6666666666667" style="62" customWidth="1"/>
    <col min="12" max="12" width="12.4416666666667" style="62" customWidth="1"/>
    <col min="13" max="13" width="11.6666666666667" style="62" customWidth="1"/>
    <col min="14" max="14" width="11.7666666666667" style="62" customWidth="1"/>
    <col min="15" max="15" width="12.1083333333333" style="62" customWidth="1"/>
    <col min="16" max="16" width="11" style="62" customWidth="1"/>
    <col min="17" max="17" width="11.7666666666667" style="62" customWidth="1"/>
    <col min="18" max="18" width="12.8833333333333" style="62" customWidth="1"/>
    <col min="19" max="19" width="12.6666666666667" style="60" customWidth="1"/>
    <col min="20" max="20" width="14.3333333333333" style="60" customWidth="1"/>
    <col min="21" max="21" width="8.66666666666667" style="60"/>
    <col min="22" max="22" width="10.8833333333333" style="60" customWidth="1"/>
    <col min="23" max="27" width="10.125" style="60"/>
    <col min="28" max="256" width="8.66666666666667" style="60"/>
    <col min="257" max="257" width="5.10833333333333" style="60" customWidth="1"/>
    <col min="258" max="258" width="4.10833333333333" style="60" customWidth="1"/>
    <col min="259" max="259" width="7.33333333333333" style="60" customWidth="1"/>
    <col min="260" max="260" width="20.3333333333333" style="60" customWidth="1"/>
    <col min="261" max="261" width="13.2166666666667" style="60" customWidth="1"/>
    <col min="262" max="272" width="9.66666666666667" style="60" customWidth="1"/>
    <col min="273" max="273" width="11.7666666666667" style="60" customWidth="1"/>
    <col min="274" max="274" width="11.3333333333333" style="60" customWidth="1"/>
    <col min="275" max="275" width="10.7666666666667" style="60" customWidth="1"/>
    <col min="276" max="276" width="8.76666666666667" style="60" customWidth="1"/>
    <col min="277" max="512" width="8.66666666666667" style="60"/>
    <col min="513" max="513" width="5.10833333333333" style="60" customWidth="1"/>
    <col min="514" max="514" width="4.10833333333333" style="60" customWidth="1"/>
    <col min="515" max="515" width="7.33333333333333" style="60" customWidth="1"/>
    <col min="516" max="516" width="20.3333333333333" style="60" customWidth="1"/>
    <col min="517" max="517" width="13.2166666666667" style="60" customWidth="1"/>
    <col min="518" max="528" width="9.66666666666667" style="60" customWidth="1"/>
    <col min="529" max="529" width="11.7666666666667" style="60" customWidth="1"/>
    <col min="530" max="530" width="11.3333333333333" style="60" customWidth="1"/>
    <col min="531" max="531" width="10.7666666666667" style="60" customWidth="1"/>
    <col min="532" max="532" width="8.76666666666667" style="60" customWidth="1"/>
    <col min="533" max="768" width="8.66666666666667" style="60"/>
    <col min="769" max="769" width="5.10833333333333" style="60" customWidth="1"/>
    <col min="770" max="770" width="4.10833333333333" style="60" customWidth="1"/>
    <col min="771" max="771" width="7.33333333333333" style="60" customWidth="1"/>
    <col min="772" max="772" width="20.3333333333333" style="60" customWidth="1"/>
    <col min="773" max="773" width="13.2166666666667" style="60" customWidth="1"/>
    <col min="774" max="784" width="9.66666666666667" style="60" customWidth="1"/>
    <col min="785" max="785" width="11.7666666666667" style="60" customWidth="1"/>
    <col min="786" max="786" width="11.3333333333333" style="60" customWidth="1"/>
    <col min="787" max="787" width="10.7666666666667" style="60" customWidth="1"/>
    <col min="788" max="788" width="8.76666666666667" style="60" customWidth="1"/>
    <col min="789" max="1024" width="8.66666666666667" style="60"/>
    <col min="1025" max="1025" width="5.10833333333333" style="60" customWidth="1"/>
    <col min="1026" max="1026" width="4.10833333333333" style="60" customWidth="1"/>
    <col min="1027" max="1027" width="7.33333333333333" style="60" customWidth="1"/>
    <col min="1028" max="1028" width="20.3333333333333" style="60" customWidth="1"/>
    <col min="1029" max="1029" width="13.2166666666667" style="60" customWidth="1"/>
    <col min="1030" max="1040" width="9.66666666666667" style="60" customWidth="1"/>
    <col min="1041" max="1041" width="11.7666666666667" style="60" customWidth="1"/>
    <col min="1042" max="1042" width="11.3333333333333" style="60" customWidth="1"/>
    <col min="1043" max="1043" width="10.7666666666667" style="60" customWidth="1"/>
    <col min="1044" max="1044" width="8.76666666666667" style="60" customWidth="1"/>
    <col min="1045" max="1280" width="8.66666666666667" style="60"/>
    <col min="1281" max="1281" width="5.10833333333333" style="60" customWidth="1"/>
    <col min="1282" max="1282" width="4.10833333333333" style="60" customWidth="1"/>
    <col min="1283" max="1283" width="7.33333333333333" style="60" customWidth="1"/>
    <col min="1284" max="1284" width="20.3333333333333" style="60" customWidth="1"/>
    <col min="1285" max="1285" width="13.2166666666667" style="60" customWidth="1"/>
    <col min="1286" max="1296" width="9.66666666666667" style="60" customWidth="1"/>
    <col min="1297" max="1297" width="11.7666666666667" style="60" customWidth="1"/>
    <col min="1298" max="1298" width="11.3333333333333" style="60" customWidth="1"/>
    <col min="1299" max="1299" width="10.7666666666667" style="60" customWidth="1"/>
    <col min="1300" max="1300" width="8.76666666666667" style="60" customWidth="1"/>
    <col min="1301" max="1536" width="8.66666666666667" style="60"/>
    <col min="1537" max="1537" width="5.10833333333333" style="60" customWidth="1"/>
    <col min="1538" max="1538" width="4.10833333333333" style="60" customWidth="1"/>
    <col min="1539" max="1539" width="7.33333333333333" style="60" customWidth="1"/>
    <col min="1540" max="1540" width="20.3333333333333" style="60" customWidth="1"/>
    <col min="1541" max="1541" width="13.2166666666667" style="60" customWidth="1"/>
    <col min="1542" max="1552" width="9.66666666666667" style="60" customWidth="1"/>
    <col min="1553" max="1553" width="11.7666666666667" style="60" customWidth="1"/>
    <col min="1554" max="1554" width="11.3333333333333" style="60" customWidth="1"/>
    <col min="1555" max="1555" width="10.7666666666667" style="60" customWidth="1"/>
    <col min="1556" max="1556" width="8.76666666666667" style="60" customWidth="1"/>
    <col min="1557" max="1792" width="8.66666666666667" style="60"/>
    <col min="1793" max="1793" width="5.10833333333333" style="60" customWidth="1"/>
    <col min="1794" max="1794" width="4.10833333333333" style="60" customWidth="1"/>
    <col min="1795" max="1795" width="7.33333333333333" style="60" customWidth="1"/>
    <col min="1796" max="1796" width="20.3333333333333" style="60" customWidth="1"/>
    <col min="1797" max="1797" width="13.2166666666667" style="60" customWidth="1"/>
    <col min="1798" max="1808" width="9.66666666666667" style="60" customWidth="1"/>
    <col min="1809" max="1809" width="11.7666666666667" style="60" customWidth="1"/>
    <col min="1810" max="1810" width="11.3333333333333" style="60" customWidth="1"/>
    <col min="1811" max="1811" width="10.7666666666667" style="60" customWidth="1"/>
    <col min="1812" max="1812" width="8.76666666666667" style="60" customWidth="1"/>
    <col min="1813" max="2048" width="8.66666666666667" style="60"/>
    <col min="2049" max="2049" width="5.10833333333333" style="60" customWidth="1"/>
    <col min="2050" max="2050" width="4.10833333333333" style="60" customWidth="1"/>
    <col min="2051" max="2051" width="7.33333333333333" style="60" customWidth="1"/>
    <col min="2052" max="2052" width="20.3333333333333" style="60" customWidth="1"/>
    <col min="2053" max="2053" width="13.2166666666667" style="60" customWidth="1"/>
    <col min="2054" max="2064" width="9.66666666666667" style="60" customWidth="1"/>
    <col min="2065" max="2065" width="11.7666666666667" style="60" customWidth="1"/>
    <col min="2066" max="2066" width="11.3333333333333" style="60" customWidth="1"/>
    <col min="2067" max="2067" width="10.7666666666667" style="60" customWidth="1"/>
    <col min="2068" max="2068" width="8.76666666666667" style="60" customWidth="1"/>
    <col min="2069" max="2304" width="8.66666666666667" style="60"/>
    <col min="2305" max="2305" width="5.10833333333333" style="60" customWidth="1"/>
    <col min="2306" max="2306" width="4.10833333333333" style="60" customWidth="1"/>
    <col min="2307" max="2307" width="7.33333333333333" style="60" customWidth="1"/>
    <col min="2308" max="2308" width="20.3333333333333" style="60" customWidth="1"/>
    <col min="2309" max="2309" width="13.2166666666667" style="60" customWidth="1"/>
    <col min="2310" max="2320" width="9.66666666666667" style="60" customWidth="1"/>
    <col min="2321" max="2321" width="11.7666666666667" style="60" customWidth="1"/>
    <col min="2322" max="2322" width="11.3333333333333" style="60" customWidth="1"/>
    <col min="2323" max="2323" width="10.7666666666667" style="60" customWidth="1"/>
    <col min="2324" max="2324" width="8.76666666666667" style="60" customWidth="1"/>
    <col min="2325" max="2560" width="8.66666666666667" style="60"/>
    <col min="2561" max="2561" width="5.10833333333333" style="60" customWidth="1"/>
    <col min="2562" max="2562" width="4.10833333333333" style="60" customWidth="1"/>
    <col min="2563" max="2563" width="7.33333333333333" style="60" customWidth="1"/>
    <col min="2564" max="2564" width="20.3333333333333" style="60" customWidth="1"/>
    <col min="2565" max="2565" width="13.2166666666667" style="60" customWidth="1"/>
    <col min="2566" max="2576" width="9.66666666666667" style="60" customWidth="1"/>
    <col min="2577" max="2577" width="11.7666666666667" style="60" customWidth="1"/>
    <col min="2578" max="2578" width="11.3333333333333" style="60" customWidth="1"/>
    <col min="2579" max="2579" width="10.7666666666667" style="60" customWidth="1"/>
    <col min="2580" max="2580" width="8.76666666666667" style="60" customWidth="1"/>
    <col min="2581" max="2816" width="8.66666666666667" style="60"/>
    <col min="2817" max="2817" width="5.10833333333333" style="60" customWidth="1"/>
    <col min="2818" max="2818" width="4.10833333333333" style="60" customWidth="1"/>
    <col min="2819" max="2819" width="7.33333333333333" style="60" customWidth="1"/>
    <col min="2820" max="2820" width="20.3333333333333" style="60" customWidth="1"/>
    <col min="2821" max="2821" width="13.2166666666667" style="60" customWidth="1"/>
    <col min="2822" max="2832" width="9.66666666666667" style="60" customWidth="1"/>
    <col min="2833" max="2833" width="11.7666666666667" style="60" customWidth="1"/>
    <col min="2834" max="2834" width="11.3333333333333" style="60" customWidth="1"/>
    <col min="2835" max="2835" width="10.7666666666667" style="60" customWidth="1"/>
    <col min="2836" max="2836" width="8.76666666666667" style="60" customWidth="1"/>
    <col min="2837" max="3072" width="8.66666666666667" style="60"/>
    <col min="3073" max="3073" width="5.10833333333333" style="60" customWidth="1"/>
    <col min="3074" max="3074" width="4.10833333333333" style="60" customWidth="1"/>
    <col min="3075" max="3075" width="7.33333333333333" style="60" customWidth="1"/>
    <col min="3076" max="3076" width="20.3333333333333" style="60" customWidth="1"/>
    <col min="3077" max="3077" width="13.2166666666667" style="60" customWidth="1"/>
    <col min="3078" max="3088" width="9.66666666666667" style="60" customWidth="1"/>
    <col min="3089" max="3089" width="11.7666666666667" style="60" customWidth="1"/>
    <col min="3090" max="3090" width="11.3333333333333" style="60" customWidth="1"/>
    <col min="3091" max="3091" width="10.7666666666667" style="60" customWidth="1"/>
    <col min="3092" max="3092" width="8.76666666666667" style="60" customWidth="1"/>
    <col min="3093" max="3328" width="8.66666666666667" style="60"/>
    <col min="3329" max="3329" width="5.10833333333333" style="60" customWidth="1"/>
    <col min="3330" max="3330" width="4.10833333333333" style="60" customWidth="1"/>
    <col min="3331" max="3331" width="7.33333333333333" style="60" customWidth="1"/>
    <col min="3332" max="3332" width="20.3333333333333" style="60" customWidth="1"/>
    <col min="3333" max="3333" width="13.2166666666667" style="60" customWidth="1"/>
    <col min="3334" max="3344" width="9.66666666666667" style="60" customWidth="1"/>
    <col min="3345" max="3345" width="11.7666666666667" style="60" customWidth="1"/>
    <col min="3346" max="3346" width="11.3333333333333" style="60" customWidth="1"/>
    <col min="3347" max="3347" width="10.7666666666667" style="60" customWidth="1"/>
    <col min="3348" max="3348" width="8.76666666666667" style="60" customWidth="1"/>
    <col min="3349" max="3584" width="8.66666666666667" style="60"/>
    <col min="3585" max="3585" width="5.10833333333333" style="60" customWidth="1"/>
    <col min="3586" max="3586" width="4.10833333333333" style="60" customWidth="1"/>
    <col min="3587" max="3587" width="7.33333333333333" style="60" customWidth="1"/>
    <col min="3588" max="3588" width="20.3333333333333" style="60" customWidth="1"/>
    <col min="3589" max="3589" width="13.2166666666667" style="60" customWidth="1"/>
    <col min="3590" max="3600" width="9.66666666666667" style="60" customWidth="1"/>
    <col min="3601" max="3601" width="11.7666666666667" style="60" customWidth="1"/>
    <col min="3602" max="3602" width="11.3333333333333" style="60" customWidth="1"/>
    <col min="3603" max="3603" width="10.7666666666667" style="60" customWidth="1"/>
    <col min="3604" max="3604" width="8.76666666666667" style="60" customWidth="1"/>
    <col min="3605" max="3840" width="8.66666666666667" style="60"/>
    <col min="3841" max="3841" width="5.10833333333333" style="60" customWidth="1"/>
    <col min="3842" max="3842" width="4.10833333333333" style="60" customWidth="1"/>
    <col min="3843" max="3843" width="7.33333333333333" style="60" customWidth="1"/>
    <col min="3844" max="3844" width="20.3333333333333" style="60" customWidth="1"/>
    <col min="3845" max="3845" width="13.2166666666667" style="60" customWidth="1"/>
    <col min="3846" max="3856" width="9.66666666666667" style="60" customWidth="1"/>
    <col min="3857" max="3857" width="11.7666666666667" style="60" customWidth="1"/>
    <col min="3858" max="3858" width="11.3333333333333" style="60" customWidth="1"/>
    <col min="3859" max="3859" width="10.7666666666667" style="60" customWidth="1"/>
    <col min="3860" max="3860" width="8.76666666666667" style="60" customWidth="1"/>
    <col min="3861" max="4096" width="8.66666666666667" style="60"/>
    <col min="4097" max="4097" width="5.10833333333333" style="60" customWidth="1"/>
    <col min="4098" max="4098" width="4.10833333333333" style="60" customWidth="1"/>
    <col min="4099" max="4099" width="7.33333333333333" style="60" customWidth="1"/>
    <col min="4100" max="4100" width="20.3333333333333" style="60" customWidth="1"/>
    <col min="4101" max="4101" width="13.2166666666667" style="60" customWidth="1"/>
    <col min="4102" max="4112" width="9.66666666666667" style="60" customWidth="1"/>
    <col min="4113" max="4113" width="11.7666666666667" style="60" customWidth="1"/>
    <col min="4114" max="4114" width="11.3333333333333" style="60" customWidth="1"/>
    <col min="4115" max="4115" width="10.7666666666667" style="60" customWidth="1"/>
    <col min="4116" max="4116" width="8.76666666666667" style="60" customWidth="1"/>
    <col min="4117" max="4352" width="8.66666666666667" style="60"/>
    <col min="4353" max="4353" width="5.10833333333333" style="60" customWidth="1"/>
    <col min="4354" max="4354" width="4.10833333333333" style="60" customWidth="1"/>
    <col min="4355" max="4355" width="7.33333333333333" style="60" customWidth="1"/>
    <col min="4356" max="4356" width="20.3333333333333" style="60" customWidth="1"/>
    <col min="4357" max="4357" width="13.2166666666667" style="60" customWidth="1"/>
    <col min="4358" max="4368" width="9.66666666666667" style="60" customWidth="1"/>
    <col min="4369" max="4369" width="11.7666666666667" style="60" customWidth="1"/>
    <col min="4370" max="4370" width="11.3333333333333" style="60" customWidth="1"/>
    <col min="4371" max="4371" width="10.7666666666667" style="60" customWidth="1"/>
    <col min="4372" max="4372" width="8.76666666666667" style="60" customWidth="1"/>
    <col min="4373" max="4608" width="8.66666666666667" style="60"/>
    <col min="4609" max="4609" width="5.10833333333333" style="60" customWidth="1"/>
    <col min="4610" max="4610" width="4.10833333333333" style="60" customWidth="1"/>
    <col min="4611" max="4611" width="7.33333333333333" style="60" customWidth="1"/>
    <col min="4612" max="4612" width="20.3333333333333" style="60" customWidth="1"/>
    <col min="4613" max="4613" width="13.2166666666667" style="60" customWidth="1"/>
    <col min="4614" max="4624" width="9.66666666666667" style="60" customWidth="1"/>
    <col min="4625" max="4625" width="11.7666666666667" style="60" customWidth="1"/>
    <col min="4626" max="4626" width="11.3333333333333" style="60" customWidth="1"/>
    <col min="4627" max="4627" width="10.7666666666667" style="60" customWidth="1"/>
    <col min="4628" max="4628" width="8.76666666666667" style="60" customWidth="1"/>
    <col min="4629" max="4864" width="8.66666666666667" style="60"/>
    <col min="4865" max="4865" width="5.10833333333333" style="60" customWidth="1"/>
    <col min="4866" max="4866" width="4.10833333333333" style="60" customWidth="1"/>
    <col min="4867" max="4867" width="7.33333333333333" style="60" customWidth="1"/>
    <col min="4868" max="4868" width="20.3333333333333" style="60" customWidth="1"/>
    <col min="4869" max="4869" width="13.2166666666667" style="60" customWidth="1"/>
    <col min="4870" max="4880" width="9.66666666666667" style="60" customWidth="1"/>
    <col min="4881" max="4881" width="11.7666666666667" style="60" customWidth="1"/>
    <col min="4882" max="4882" width="11.3333333333333" style="60" customWidth="1"/>
    <col min="4883" max="4883" width="10.7666666666667" style="60" customWidth="1"/>
    <col min="4884" max="4884" width="8.76666666666667" style="60" customWidth="1"/>
    <col min="4885" max="5120" width="8.66666666666667" style="60"/>
    <col min="5121" max="5121" width="5.10833333333333" style="60" customWidth="1"/>
    <col min="5122" max="5122" width="4.10833333333333" style="60" customWidth="1"/>
    <col min="5123" max="5123" width="7.33333333333333" style="60" customWidth="1"/>
    <col min="5124" max="5124" width="20.3333333333333" style="60" customWidth="1"/>
    <col min="5125" max="5125" width="13.2166666666667" style="60" customWidth="1"/>
    <col min="5126" max="5136" width="9.66666666666667" style="60" customWidth="1"/>
    <col min="5137" max="5137" width="11.7666666666667" style="60" customWidth="1"/>
    <col min="5138" max="5138" width="11.3333333333333" style="60" customWidth="1"/>
    <col min="5139" max="5139" width="10.7666666666667" style="60" customWidth="1"/>
    <col min="5140" max="5140" width="8.76666666666667" style="60" customWidth="1"/>
    <col min="5141" max="5376" width="8.66666666666667" style="60"/>
    <col min="5377" max="5377" width="5.10833333333333" style="60" customWidth="1"/>
    <col min="5378" max="5378" width="4.10833333333333" style="60" customWidth="1"/>
    <col min="5379" max="5379" width="7.33333333333333" style="60" customWidth="1"/>
    <col min="5380" max="5380" width="20.3333333333333" style="60" customWidth="1"/>
    <col min="5381" max="5381" width="13.2166666666667" style="60" customWidth="1"/>
    <col min="5382" max="5392" width="9.66666666666667" style="60" customWidth="1"/>
    <col min="5393" max="5393" width="11.7666666666667" style="60" customWidth="1"/>
    <col min="5394" max="5394" width="11.3333333333333" style="60" customWidth="1"/>
    <col min="5395" max="5395" width="10.7666666666667" style="60" customWidth="1"/>
    <col min="5396" max="5396" width="8.76666666666667" style="60" customWidth="1"/>
    <col min="5397" max="5632" width="8.66666666666667" style="60"/>
    <col min="5633" max="5633" width="5.10833333333333" style="60" customWidth="1"/>
    <col min="5634" max="5634" width="4.10833333333333" style="60" customWidth="1"/>
    <col min="5635" max="5635" width="7.33333333333333" style="60" customWidth="1"/>
    <col min="5636" max="5636" width="20.3333333333333" style="60" customWidth="1"/>
    <col min="5637" max="5637" width="13.2166666666667" style="60" customWidth="1"/>
    <col min="5638" max="5648" width="9.66666666666667" style="60" customWidth="1"/>
    <col min="5649" max="5649" width="11.7666666666667" style="60" customWidth="1"/>
    <col min="5650" max="5650" width="11.3333333333333" style="60" customWidth="1"/>
    <col min="5651" max="5651" width="10.7666666666667" style="60" customWidth="1"/>
    <col min="5652" max="5652" width="8.76666666666667" style="60" customWidth="1"/>
    <col min="5653" max="5888" width="8.66666666666667" style="60"/>
    <col min="5889" max="5889" width="5.10833333333333" style="60" customWidth="1"/>
    <col min="5890" max="5890" width="4.10833333333333" style="60" customWidth="1"/>
    <col min="5891" max="5891" width="7.33333333333333" style="60" customWidth="1"/>
    <col min="5892" max="5892" width="20.3333333333333" style="60" customWidth="1"/>
    <col min="5893" max="5893" width="13.2166666666667" style="60" customWidth="1"/>
    <col min="5894" max="5904" width="9.66666666666667" style="60" customWidth="1"/>
    <col min="5905" max="5905" width="11.7666666666667" style="60" customWidth="1"/>
    <col min="5906" max="5906" width="11.3333333333333" style="60" customWidth="1"/>
    <col min="5907" max="5907" width="10.7666666666667" style="60" customWidth="1"/>
    <col min="5908" max="5908" width="8.76666666666667" style="60" customWidth="1"/>
    <col min="5909" max="6144" width="8.66666666666667" style="60"/>
    <col min="6145" max="6145" width="5.10833333333333" style="60" customWidth="1"/>
    <col min="6146" max="6146" width="4.10833333333333" style="60" customWidth="1"/>
    <col min="6147" max="6147" width="7.33333333333333" style="60" customWidth="1"/>
    <col min="6148" max="6148" width="20.3333333333333" style="60" customWidth="1"/>
    <col min="6149" max="6149" width="13.2166666666667" style="60" customWidth="1"/>
    <col min="6150" max="6160" width="9.66666666666667" style="60" customWidth="1"/>
    <col min="6161" max="6161" width="11.7666666666667" style="60" customWidth="1"/>
    <col min="6162" max="6162" width="11.3333333333333" style="60" customWidth="1"/>
    <col min="6163" max="6163" width="10.7666666666667" style="60" customWidth="1"/>
    <col min="6164" max="6164" width="8.76666666666667" style="60" customWidth="1"/>
    <col min="6165" max="6400" width="8.66666666666667" style="60"/>
    <col min="6401" max="6401" width="5.10833333333333" style="60" customWidth="1"/>
    <col min="6402" max="6402" width="4.10833333333333" style="60" customWidth="1"/>
    <col min="6403" max="6403" width="7.33333333333333" style="60" customWidth="1"/>
    <col min="6404" max="6404" width="20.3333333333333" style="60" customWidth="1"/>
    <col min="6405" max="6405" width="13.2166666666667" style="60" customWidth="1"/>
    <col min="6406" max="6416" width="9.66666666666667" style="60" customWidth="1"/>
    <col min="6417" max="6417" width="11.7666666666667" style="60" customWidth="1"/>
    <col min="6418" max="6418" width="11.3333333333333" style="60" customWidth="1"/>
    <col min="6419" max="6419" width="10.7666666666667" style="60" customWidth="1"/>
    <col min="6420" max="6420" width="8.76666666666667" style="60" customWidth="1"/>
    <col min="6421" max="6656" width="8.66666666666667" style="60"/>
    <col min="6657" max="6657" width="5.10833333333333" style="60" customWidth="1"/>
    <col min="6658" max="6658" width="4.10833333333333" style="60" customWidth="1"/>
    <col min="6659" max="6659" width="7.33333333333333" style="60" customWidth="1"/>
    <col min="6660" max="6660" width="20.3333333333333" style="60" customWidth="1"/>
    <col min="6661" max="6661" width="13.2166666666667" style="60" customWidth="1"/>
    <col min="6662" max="6672" width="9.66666666666667" style="60" customWidth="1"/>
    <col min="6673" max="6673" width="11.7666666666667" style="60" customWidth="1"/>
    <col min="6674" max="6674" width="11.3333333333333" style="60" customWidth="1"/>
    <col min="6675" max="6675" width="10.7666666666667" style="60" customWidth="1"/>
    <col min="6676" max="6676" width="8.76666666666667" style="60" customWidth="1"/>
    <col min="6677" max="6912" width="8.66666666666667" style="60"/>
    <col min="6913" max="6913" width="5.10833333333333" style="60" customWidth="1"/>
    <col min="6914" max="6914" width="4.10833333333333" style="60" customWidth="1"/>
    <col min="6915" max="6915" width="7.33333333333333" style="60" customWidth="1"/>
    <col min="6916" max="6916" width="20.3333333333333" style="60" customWidth="1"/>
    <col min="6917" max="6917" width="13.2166666666667" style="60" customWidth="1"/>
    <col min="6918" max="6928" width="9.66666666666667" style="60" customWidth="1"/>
    <col min="6929" max="6929" width="11.7666666666667" style="60" customWidth="1"/>
    <col min="6930" max="6930" width="11.3333333333333" style="60" customWidth="1"/>
    <col min="6931" max="6931" width="10.7666666666667" style="60" customWidth="1"/>
    <col min="6932" max="6932" width="8.76666666666667" style="60" customWidth="1"/>
    <col min="6933" max="7168" width="8.66666666666667" style="60"/>
    <col min="7169" max="7169" width="5.10833333333333" style="60" customWidth="1"/>
    <col min="7170" max="7170" width="4.10833333333333" style="60" customWidth="1"/>
    <col min="7171" max="7171" width="7.33333333333333" style="60" customWidth="1"/>
    <col min="7172" max="7172" width="20.3333333333333" style="60" customWidth="1"/>
    <col min="7173" max="7173" width="13.2166666666667" style="60" customWidth="1"/>
    <col min="7174" max="7184" width="9.66666666666667" style="60" customWidth="1"/>
    <col min="7185" max="7185" width="11.7666666666667" style="60" customWidth="1"/>
    <col min="7186" max="7186" width="11.3333333333333" style="60" customWidth="1"/>
    <col min="7187" max="7187" width="10.7666666666667" style="60" customWidth="1"/>
    <col min="7188" max="7188" width="8.76666666666667" style="60" customWidth="1"/>
    <col min="7189" max="7424" width="8.66666666666667" style="60"/>
    <col min="7425" max="7425" width="5.10833333333333" style="60" customWidth="1"/>
    <col min="7426" max="7426" width="4.10833333333333" style="60" customWidth="1"/>
    <col min="7427" max="7427" width="7.33333333333333" style="60" customWidth="1"/>
    <col min="7428" max="7428" width="20.3333333333333" style="60" customWidth="1"/>
    <col min="7429" max="7429" width="13.2166666666667" style="60" customWidth="1"/>
    <col min="7430" max="7440" width="9.66666666666667" style="60" customWidth="1"/>
    <col min="7441" max="7441" width="11.7666666666667" style="60" customWidth="1"/>
    <col min="7442" max="7442" width="11.3333333333333" style="60" customWidth="1"/>
    <col min="7443" max="7443" width="10.7666666666667" style="60" customWidth="1"/>
    <col min="7444" max="7444" width="8.76666666666667" style="60" customWidth="1"/>
    <col min="7445" max="7680" width="8.66666666666667" style="60"/>
    <col min="7681" max="7681" width="5.10833333333333" style="60" customWidth="1"/>
    <col min="7682" max="7682" width="4.10833333333333" style="60" customWidth="1"/>
    <col min="7683" max="7683" width="7.33333333333333" style="60" customWidth="1"/>
    <col min="7684" max="7684" width="20.3333333333333" style="60" customWidth="1"/>
    <col min="7685" max="7685" width="13.2166666666667" style="60" customWidth="1"/>
    <col min="7686" max="7696" width="9.66666666666667" style="60" customWidth="1"/>
    <col min="7697" max="7697" width="11.7666666666667" style="60" customWidth="1"/>
    <col min="7698" max="7698" width="11.3333333333333" style="60" customWidth="1"/>
    <col min="7699" max="7699" width="10.7666666666667" style="60" customWidth="1"/>
    <col min="7700" max="7700" width="8.76666666666667" style="60" customWidth="1"/>
    <col min="7701" max="7936" width="8.66666666666667" style="60"/>
    <col min="7937" max="7937" width="5.10833333333333" style="60" customWidth="1"/>
    <col min="7938" max="7938" width="4.10833333333333" style="60" customWidth="1"/>
    <col min="7939" max="7939" width="7.33333333333333" style="60" customWidth="1"/>
    <col min="7940" max="7940" width="20.3333333333333" style="60" customWidth="1"/>
    <col min="7941" max="7941" width="13.2166666666667" style="60" customWidth="1"/>
    <col min="7942" max="7952" width="9.66666666666667" style="60" customWidth="1"/>
    <col min="7953" max="7953" width="11.7666666666667" style="60" customWidth="1"/>
    <col min="7954" max="7954" width="11.3333333333333" style="60" customWidth="1"/>
    <col min="7955" max="7955" width="10.7666666666667" style="60" customWidth="1"/>
    <col min="7956" max="7956" width="8.76666666666667" style="60" customWidth="1"/>
    <col min="7957" max="8192" width="8.66666666666667" style="60"/>
    <col min="8193" max="8193" width="5.10833333333333" style="60" customWidth="1"/>
    <col min="8194" max="8194" width="4.10833333333333" style="60" customWidth="1"/>
    <col min="8195" max="8195" width="7.33333333333333" style="60" customWidth="1"/>
    <col min="8196" max="8196" width="20.3333333333333" style="60" customWidth="1"/>
    <col min="8197" max="8197" width="13.2166666666667" style="60" customWidth="1"/>
    <col min="8198" max="8208" width="9.66666666666667" style="60" customWidth="1"/>
    <col min="8209" max="8209" width="11.7666666666667" style="60" customWidth="1"/>
    <col min="8210" max="8210" width="11.3333333333333" style="60" customWidth="1"/>
    <col min="8211" max="8211" width="10.7666666666667" style="60" customWidth="1"/>
    <col min="8212" max="8212" width="8.76666666666667" style="60" customWidth="1"/>
    <col min="8213" max="8448" width="8.66666666666667" style="60"/>
    <col min="8449" max="8449" width="5.10833333333333" style="60" customWidth="1"/>
    <col min="8450" max="8450" width="4.10833333333333" style="60" customWidth="1"/>
    <col min="8451" max="8451" width="7.33333333333333" style="60" customWidth="1"/>
    <col min="8452" max="8452" width="20.3333333333333" style="60" customWidth="1"/>
    <col min="8453" max="8453" width="13.2166666666667" style="60" customWidth="1"/>
    <col min="8454" max="8464" width="9.66666666666667" style="60" customWidth="1"/>
    <col min="8465" max="8465" width="11.7666666666667" style="60" customWidth="1"/>
    <col min="8466" max="8466" width="11.3333333333333" style="60" customWidth="1"/>
    <col min="8467" max="8467" width="10.7666666666667" style="60" customWidth="1"/>
    <col min="8468" max="8468" width="8.76666666666667" style="60" customWidth="1"/>
    <col min="8469" max="8704" width="8.66666666666667" style="60"/>
    <col min="8705" max="8705" width="5.10833333333333" style="60" customWidth="1"/>
    <col min="8706" max="8706" width="4.10833333333333" style="60" customWidth="1"/>
    <col min="8707" max="8707" width="7.33333333333333" style="60" customWidth="1"/>
    <col min="8708" max="8708" width="20.3333333333333" style="60" customWidth="1"/>
    <col min="8709" max="8709" width="13.2166666666667" style="60" customWidth="1"/>
    <col min="8710" max="8720" width="9.66666666666667" style="60" customWidth="1"/>
    <col min="8721" max="8721" width="11.7666666666667" style="60" customWidth="1"/>
    <col min="8722" max="8722" width="11.3333333333333" style="60" customWidth="1"/>
    <col min="8723" max="8723" width="10.7666666666667" style="60" customWidth="1"/>
    <col min="8724" max="8724" width="8.76666666666667" style="60" customWidth="1"/>
    <col min="8725" max="8960" width="8.66666666666667" style="60"/>
    <col min="8961" max="8961" width="5.10833333333333" style="60" customWidth="1"/>
    <col min="8962" max="8962" width="4.10833333333333" style="60" customWidth="1"/>
    <col min="8963" max="8963" width="7.33333333333333" style="60" customWidth="1"/>
    <col min="8964" max="8964" width="20.3333333333333" style="60" customWidth="1"/>
    <col min="8965" max="8965" width="13.2166666666667" style="60" customWidth="1"/>
    <col min="8966" max="8976" width="9.66666666666667" style="60" customWidth="1"/>
    <col min="8977" max="8977" width="11.7666666666667" style="60" customWidth="1"/>
    <col min="8978" max="8978" width="11.3333333333333" style="60" customWidth="1"/>
    <col min="8979" max="8979" width="10.7666666666667" style="60" customWidth="1"/>
    <col min="8980" max="8980" width="8.76666666666667" style="60" customWidth="1"/>
    <col min="8981" max="9216" width="8.66666666666667" style="60"/>
    <col min="9217" max="9217" width="5.10833333333333" style="60" customWidth="1"/>
    <col min="9218" max="9218" width="4.10833333333333" style="60" customWidth="1"/>
    <col min="9219" max="9219" width="7.33333333333333" style="60" customWidth="1"/>
    <col min="9220" max="9220" width="20.3333333333333" style="60" customWidth="1"/>
    <col min="9221" max="9221" width="13.2166666666667" style="60" customWidth="1"/>
    <col min="9222" max="9232" width="9.66666666666667" style="60" customWidth="1"/>
    <col min="9233" max="9233" width="11.7666666666667" style="60" customWidth="1"/>
    <col min="9234" max="9234" width="11.3333333333333" style="60" customWidth="1"/>
    <col min="9235" max="9235" width="10.7666666666667" style="60" customWidth="1"/>
    <col min="9236" max="9236" width="8.76666666666667" style="60" customWidth="1"/>
    <col min="9237" max="9472" width="8.66666666666667" style="60"/>
    <col min="9473" max="9473" width="5.10833333333333" style="60" customWidth="1"/>
    <col min="9474" max="9474" width="4.10833333333333" style="60" customWidth="1"/>
    <col min="9475" max="9475" width="7.33333333333333" style="60" customWidth="1"/>
    <col min="9476" max="9476" width="20.3333333333333" style="60" customWidth="1"/>
    <col min="9477" max="9477" width="13.2166666666667" style="60" customWidth="1"/>
    <col min="9478" max="9488" width="9.66666666666667" style="60" customWidth="1"/>
    <col min="9489" max="9489" width="11.7666666666667" style="60" customWidth="1"/>
    <col min="9490" max="9490" width="11.3333333333333" style="60" customWidth="1"/>
    <col min="9491" max="9491" width="10.7666666666667" style="60" customWidth="1"/>
    <col min="9492" max="9492" width="8.76666666666667" style="60" customWidth="1"/>
    <col min="9493" max="9728" width="8.66666666666667" style="60"/>
    <col min="9729" max="9729" width="5.10833333333333" style="60" customWidth="1"/>
    <col min="9730" max="9730" width="4.10833333333333" style="60" customWidth="1"/>
    <col min="9731" max="9731" width="7.33333333333333" style="60" customWidth="1"/>
    <col min="9732" max="9732" width="20.3333333333333" style="60" customWidth="1"/>
    <col min="9733" max="9733" width="13.2166666666667" style="60" customWidth="1"/>
    <col min="9734" max="9744" width="9.66666666666667" style="60" customWidth="1"/>
    <col min="9745" max="9745" width="11.7666666666667" style="60" customWidth="1"/>
    <col min="9746" max="9746" width="11.3333333333333" style="60" customWidth="1"/>
    <col min="9747" max="9747" width="10.7666666666667" style="60" customWidth="1"/>
    <col min="9748" max="9748" width="8.76666666666667" style="60" customWidth="1"/>
    <col min="9749" max="9984" width="8.66666666666667" style="60"/>
    <col min="9985" max="9985" width="5.10833333333333" style="60" customWidth="1"/>
    <col min="9986" max="9986" width="4.10833333333333" style="60" customWidth="1"/>
    <col min="9987" max="9987" width="7.33333333333333" style="60" customWidth="1"/>
    <col min="9988" max="9988" width="20.3333333333333" style="60" customWidth="1"/>
    <col min="9989" max="9989" width="13.2166666666667" style="60" customWidth="1"/>
    <col min="9990" max="10000" width="9.66666666666667" style="60" customWidth="1"/>
    <col min="10001" max="10001" width="11.7666666666667" style="60" customWidth="1"/>
    <col min="10002" max="10002" width="11.3333333333333" style="60" customWidth="1"/>
    <col min="10003" max="10003" width="10.7666666666667" style="60" customWidth="1"/>
    <col min="10004" max="10004" width="8.76666666666667" style="60" customWidth="1"/>
    <col min="10005" max="10240" width="8.66666666666667" style="60"/>
    <col min="10241" max="10241" width="5.10833333333333" style="60" customWidth="1"/>
    <col min="10242" max="10242" width="4.10833333333333" style="60" customWidth="1"/>
    <col min="10243" max="10243" width="7.33333333333333" style="60" customWidth="1"/>
    <col min="10244" max="10244" width="20.3333333333333" style="60" customWidth="1"/>
    <col min="10245" max="10245" width="13.2166666666667" style="60" customWidth="1"/>
    <col min="10246" max="10256" width="9.66666666666667" style="60" customWidth="1"/>
    <col min="10257" max="10257" width="11.7666666666667" style="60" customWidth="1"/>
    <col min="10258" max="10258" width="11.3333333333333" style="60" customWidth="1"/>
    <col min="10259" max="10259" width="10.7666666666667" style="60" customWidth="1"/>
    <col min="10260" max="10260" width="8.76666666666667" style="60" customWidth="1"/>
    <col min="10261" max="10496" width="8.66666666666667" style="60"/>
    <col min="10497" max="10497" width="5.10833333333333" style="60" customWidth="1"/>
    <col min="10498" max="10498" width="4.10833333333333" style="60" customWidth="1"/>
    <col min="10499" max="10499" width="7.33333333333333" style="60" customWidth="1"/>
    <col min="10500" max="10500" width="20.3333333333333" style="60" customWidth="1"/>
    <col min="10501" max="10501" width="13.2166666666667" style="60" customWidth="1"/>
    <col min="10502" max="10512" width="9.66666666666667" style="60" customWidth="1"/>
    <col min="10513" max="10513" width="11.7666666666667" style="60" customWidth="1"/>
    <col min="10514" max="10514" width="11.3333333333333" style="60" customWidth="1"/>
    <col min="10515" max="10515" width="10.7666666666667" style="60" customWidth="1"/>
    <col min="10516" max="10516" width="8.76666666666667" style="60" customWidth="1"/>
    <col min="10517" max="10752" width="8.66666666666667" style="60"/>
    <col min="10753" max="10753" width="5.10833333333333" style="60" customWidth="1"/>
    <col min="10754" max="10754" width="4.10833333333333" style="60" customWidth="1"/>
    <col min="10755" max="10755" width="7.33333333333333" style="60" customWidth="1"/>
    <col min="10756" max="10756" width="20.3333333333333" style="60" customWidth="1"/>
    <col min="10757" max="10757" width="13.2166666666667" style="60" customWidth="1"/>
    <col min="10758" max="10768" width="9.66666666666667" style="60" customWidth="1"/>
    <col min="10769" max="10769" width="11.7666666666667" style="60" customWidth="1"/>
    <col min="10770" max="10770" width="11.3333333333333" style="60" customWidth="1"/>
    <col min="10771" max="10771" width="10.7666666666667" style="60" customWidth="1"/>
    <col min="10772" max="10772" width="8.76666666666667" style="60" customWidth="1"/>
    <col min="10773" max="11008" width="8.66666666666667" style="60"/>
    <col min="11009" max="11009" width="5.10833333333333" style="60" customWidth="1"/>
    <col min="11010" max="11010" width="4.10833333333333" style="60" customWidth="1"/>
    <col min="11011" max="11011" width="7.33333333333333" style="60" customWidth="1"/>
    <col min="11012" max="11012" width="20.3333333333333" style="60" customWidth="1"/>
    <col min="11013" max="11013" width="13.2166666666667" style="60" customWidth="1"/>
    <col min="11014" max="11024" width="9.66666666666667" style="60" customWidth="1"/>
    <col min="11025" max="11025" width="11.7666666666667" style="60" customWidth="1"/>
    <col min="11026" max="11026" width="11.3333333333333" style="60" customWidth="1"/>
    <col min="11027" max="11027" width="10.7666666666667" style="60" customWidth="1"/>
    <col min="11028" max="11028" width="8.76666666666667" style="60" customWidth="1"/>
    <col min="11029" max="11264" width="8.66666666666667" style="60"/>
    <col min="11265" max="11265" width="5.10833333333333" style="60" customWidth="1"/>
    <col min="11266" max="11266" width="4.10833333333333" style="60" customWidth="1"/>
    <col min="11267" max="11267" width="7.33333333333333" style="60" customWidth="1"/>
    <col min="11268" max="11268" width="20.3333333333333" style="60" customWidth="1"/>
    <col min="11269" max="11269" width="13.2166666666667" style="60" customWidth="1"/>
    <col min="11270" max="11280" width="9.66666666666667" style="60" customWidth="1"/>
    <col min="11281" max="11281" width="11.7666666666667" style="60" customWidth="1"/>
    <col min="11282" max="11282" width="11.3333333333333" style="60" customWidth="1"/>
    <col min="11283" max="11283" width="10.7666666666667" style="60" customWidth="1"/>
    <col min="11284" max="11284" width="8.76666666666667" style="60" customWidth="1"/>
    <col min="11285" max="11520" width="8.66666666666667" style="60"/>
    <col min="11521" max="11521" width="5.10833333333333" style="60" customWidth="1"/>
    <col min="11522" max="11522" width="4.10833333333333" style="60" customWidth="1"/>
    <col min="11523" max="11523" width="7.33333333333333" style="60" customWidth="1"/>
    <col min="11524" max="11524" width="20.3333333333333" style="60" customWidth="1"/>
    <col min="11525" max="11525" width="13.2166666666667" style="60" customWidth="1"/>
    <col min="11526" max="11536" width="9.66666666666667" style="60" customWidth="1"/>
    <col min="11537" max="11537" width="11.7666666666667" style="60" customWidth="1"/>
    <col min="11538" max="11538" width="11.3333333333333" style="60" customWidth="1"/>
    <col min="11539" max="11539" width="10.7666666666667" style="60" customWidth="1"/>
    <col min="11540" max="11540" width="8.76666666666667" style="60" customWidth="1"/>
    <col min="11541" max="11776" width="8.66666666666667" style="60"/>
    <col min="11777" max="11777" width="5.10833333333333" style="60" customWidth="1"/>
    <col min="11778" max="11778" width="4.10833333333333" style="60" customWidth="1"/>
    <col min="11779" max="11779" width="7.33333333333333" style="60" customWidth="1"/>
    <col min="11780" max="11780" width="20.3333333333333" style="60" customWidth="1"/>
    <col min="11781" max="11781" width="13.2166666666667" style="60" customWidth="1"/>
    <col min="11782" max="11792" width="9.66666666666667" style="60" customWidth="1"/>
    <col min="11793" max="11793" width="11.7666666666667" style="60" customWidth="1"/>
    <col min="11794" max="11794" width="11.3333333333333" style="60" customWidth="1"/>
    <col min="11795" max="11795" width="10.7666666666667" style="60" customWidth="1"/>
    <col min="11796" max="11796" width="8.76666666666667" style="60" customWidth="1"/>
    <col min="11797" max="12032" width="8.66666666666667" style="60"/>
    <col min="12033" max="12033" width="5.10833333333333" style="60" customWidth="1"/>
    <col min="12034" max="12034" width="4.10833333333333" style="60" customWidth="1"/>
    <col min="12035" max="12035" width="7.33333333333333" style="60" customWidth="1"/>
    <col min="12036" max="12036" width="20.3333333333333" style="60" customWidth="1"/>
    <col min="12037" max="12037" width="13.2166666666667" style="60" customWidth="1"/>
    <col min="12038" max="12048" width="9.66666666666667" style="60" customWidth="1"/>
    <col min="12049" max="12049" width="11.7666666666667" style="60" customWidth="1"/>
    <col min="12050" max="12050" width="11.3333333333333" style="60" customWidth="1"/>
    <col min="12051" max="12051" width="10.7666666666667" style="60" customWidth="1"/>
    <col min="12052" max="12052" width="8.76666666666667" style="60" customWidth="1"/>
    <col min="12053" max="12288" width="8.66666666666667" style="60"/>
    <col min="12289" max="12289" width="5.10833333333333" style="60" customWidth="1"/>
    <col min="12290" max="12290" width="4.10833333333333" style="60" customWidth="1"/>
    <col min="12291" max="12291" width="7.33333333333333" style="60" customWidth="1"/>
    <col min="12292" max="12292" width="20.3333333333333" style="60" customWidth="1"/>
    <col min="12293" max="12293" width="13.2166666666667" style="60" customWidth="1"/>
    <col min="12294" max="12304" width="9.66666666666667" style="60" customWidth="1"/>
    <col min="12305" max="12305" width="11.7666666666667" style="60" customWidth="1"/>
    <col min="12306" max="12306" width="11.3333333333333" style="60" customWidth="1"/>
    <col min="12307" max="12307" width="10.7666666666667" style="60" customWidth="1"/>
    <col min="12308" max="12308" width="8.76666666666667" style="60" customWidth="1"/>
    <col min="12309" max="12544" width="8.66666666666667" style="60"/>
    <col min="12545" max="12545" width="5.10833333333333" style="60" customWidth="1"/>
    <col min="12546" max="12546" width="4.10833333333333" style="60" customWidth="1"/>
    <col min="12547" max="12547" width="7.33333333333333" style="60" customWidth="1"/>
    <col min="12548" max="12548" width="20.3333333333333" style="60" customWidth="1"/>
    <col min="12549" max="12549" width="13.2166666666667" style="60" customWidth="1"/>
    <col min="12550" max="12560" width="9.66666666666667" style="60" customWidth="1"/>
    <col min="12561" max="12561" width="11.7666666666667" style="60" customWidth="1"/>
    <col min="12562" max="12562" width="11.3333333333333" style="60" customWidth="1"/>
    <col min="12563" max="12563" width="10.7666666666667" style="60" customWidth="1"/>
    <col min="12564" max="12564" width="8.76666666666667" style="60" customWidth="1"/>
    <col min="12565" max="12800" width="8.66666666666667" style="60"/>
    <col min="12801" max="12801" width="5.10833333333333" style="60" customWidth="1"/>
    <col min="12802" max="12802" width="4.10833333333333" style="60" customWidth="1"/>
    <col min="12803" max="12803" width="7.33333333333333" style="60" customWidth="1"/>
    <col min="12804" max="12804" width="20.3333333333333" style="60" customWidth="1"/>
    <col min="12805" max="12805" width="13.2166666666667" style="60" customWidth="1"/>
    <col min="12806" max="12816" width="9.66666666666667" style="60" customWidth="1"/>
    <col min="12817" max="12817" width="11.7666666666667" style="60" customWidth="1"/>
    <col min="12818" max="12818" width="11.3333333333333" style="60" customWidth="1"/>
    <col min="12819" max="12819" width="10.7666666666667" style="60" customWidth="1"/>
    <col min="12820" max="12820" width="8.76666666666667" style="60" customWidth="1"/>
    <col min="12821" max="13056" width="8.66666666666667" style="60"/>
    <col min="13057" max="13057" width="5.10833333333333" style="60" customWidth="1"/>
    <col min="13058" max="13058" width="4.10833333333333" style="60" customWidth="1"/>
    <col min="13059" max="13059" width="7.33333333333333" style="60" customWidth="1"/>
    <col min="13060" max="13060" width="20.3333333333333" style="60" customWidth="1"/>
    <col min="13061" max="13061" width="13.2166666666667" style="60" customWidth="1"/>
    <col min="13062" max="13072" width="9.66666666666667" style="60" customWidth="1"/>
    <col min="13073" max="13073" width="11.7666666666667" style="60" customWidth="1"/>
    <col min="13074" max="13074" width="11.3333333333333" style="60" customWidth="1"/>
    <col min="13075" max="13075" width="10.7666666666667" style="60" customWidth="1"/>
    <col min="13076" max="13076" width="8.76666666666667" style="60" customWidth="1"/>
    <col min="13077" max="13312" width="8.66666666666667" style="60"/>
    <col min="13313" max="13313" width="5.10833333333333" style="60" customWidth="1"/>
    <col min="13314" max="13314" width="4.10833333333333" style="60" customWidth="1"/>
    <col min="13315" max="13315" width="7.33333333333333" style="60" customWidth="1"/>
    <col min="13316" max="13316" width="20.3333333333333" style="60" customWidth="1"/>
    <col min="13317" max="13317" width="13.2166666666667" style="60" customWidth="1"/>
    <col min="13318" max="13328" width="9.66666666666667" style="60" customWidth="1"/>
    <col min="13329" max="13329" width="11.7666666666667" style="60" customWidth="1"/>
    <col min="13330" max="13330" width="11.3333333333333" style="60" customWidth="1"/>
    <col min="13331" max="13331" width="10.7666666666667" style="60" customWidth="1"/>
    <col min="13332" max="13332" width="8.76666666666667" style="60" customWidth="1"/>
    <col min="13333" max="13568" width="8.66666666666667" style="60"/>
    <col min="13569" max="13569" width="5.10833333333333" style="60" customWidth="1"/>
    <col min="13570" max="13570" width="4.10833333333333" style="60" customWidth="1"/>
    <col min="13571" max="13571" width="7.33333333333333" style="60" customWidth="1"/>
    <col min="13572" max="13572" width="20.3333333333333" style="60" customWidth="1"/>
    <col min="13573" max="13573" width="13.2166666666667" style="60" customWidth="1"/>
    <col min="13574" max="13584" width="9.66666666666667" style="60" customWidth="1"/>
    <col min="13585" max="13585" width="11.7666666666667" style="60" customWidth="1"/>
    <col min="13586" max="13586" width="11.3333333333333" style="60" customWidth="1"/>
    <col min="13587" max="13587" width="10.7666666666667" style="60" customWidth="1"/>
    <col min="13588" max="13588" width="8.76666666666667" style="60" customWidth="1"/>
    <col min="13589" max="13824" width="8.66666666666667" style="60"/>
    <col min="13825" max="13825" width="5.10833333333333" style="60" customWidth="1"/>
    <col min="13826" max="13826" width="4.10833333333333" style="60" customWidth="1"/>
    <col min="13827" max="13827" width="7.33333333333333" style="60" customWidth="1"/>
    <col min="13828" max="13828" width="20.3333333333333" style="60" customWidth="1"/>
    <col min="13829" max="13829" width="13.2166666666667" style="60" customWidth="1"/>
    <col min="13830" max="13840" width="9.66666666666667" style="60" customWidth="1"/>
    <col min="13841" max="13841" width="11.7666666666667" style="60" customWidth="1"/>
    <col min="13842" max="13842" width="11.3333333333333" style="60" customWidth="1"/>
    <col min="13843" max="13843" width="10.7666666666667" style="60" customWidth="1"/>
    <col min="13844" max="13844" width="8.76666666666667" style="60" customWidth="1"/>
    <col min="13845" max="14080" width="8.66666666666667" style="60"/>
    <col min="14081" max="14081" width="5.10833333333333" style="60" customWidth="1"/>
    <col min="14082" max="14082" width="4.10833333333333" style="60" customWidth="1"/>
    <col min="14083" max="14083" width="7.33333333333333" style="60" customWidth="1"/>
    <col min="14084" max="14084" width="20.3333333333333" style="60" customWidth="1"/>
    <col min="14085" max="14085" width="13.2166666666667" style="60" customWidth="1"/>
    <col min="14086" max="14096" width="9.66666666666667" style="60" customWidth="1"/>
    <col min="14097" max="14097" width="11.7666666666667" style="60" customWidth="1"/>
    <col min="14098" max="14098" width="11.3333333333333" style="60" customWidth="1"/>
    <col min="14099" max="14099" width="10.7666666666667" style="60" customWidth="1"/>
    <col min="14100" max="14100" width="8.76666666666667" style="60" customWidth="1"/>
    <col min="14101" max="14336" width="8.66666666666667" style="60"/>
    <col min="14337" max="14337" width="5.10833333333333" style="60" customWidth="1"/>
    <col min="14338" max="14338" width="4.10833333333333" style="60" customWidth="1"/>
    <col min="14339" max="14339" width="7.33333333333333" style="60" customWidth="1"/>
    <col min="14340" max="14340" width="20.3333333333333" style="60" customWidth="1"/>
    <col min="14341" max="14341" width="13.2166666666667" style="60" customWidth="1"/>
    <col min="14342" max="14352" width="9.66666666666667" style="60" customWidth="1"/>
    <col min="14353" max="14353" width="11.7666666666667" style="60" customWidth="1"/>
    <col min="14354" max="14354" width="11.3333333333333" style="60" customWidth="1"/>
    <col min="14355" max="14355" width="10.7666666666667" style="60" customWidth="1"/>
    <col min="14356" max="14356" width="8.76666666666667" style="60" customWidth="1"/>
    <col min="14357" max="14592" width="8.66666666666667" style="60"/>
    <col min="14593" max="14593" width="5.10833333333333" style="60" customWidth="1"/>
    <col min="14594" max="14594" width="4.10833333333333" style="60" customWidth="1"/>
    <col min="14595" max="14595" width="7.33333333333333" style="60" customWidth="1"/>
    <col min="14596" max="14596" width="20.3333333333333" style="60" customWidth="1"/>
    <col min="14597" max="14597" width="13.2166666666667" style="60" customWidth="1"/>
    <col min="14598" max="14608" width="9.66666666666667" style="60" customWidth="1"/>
    <col min="14609" max="14609" width="11.7666666666667" style="60" customWidth="1"/>
    <col min="14610" max="14610" width="11.3333333333333" style="60" customWidth="1"/>
    <col min="14611" max="14611" width="10.7666666666667" style="60" customWidth="1"/>
    <col min="14612" max="14612" width="8.76666666666667" style="60" customWidth="1"/>
    <col min="14613" max="14848" width="8.66666666666667" style="60"/>
    <col min="14849" max="14849" width="5.10833333333333" style="60" customWidth="1"/>
    <col min="14850" max="14850" width="4.10833333333333" style="60" customWidth="1"/>
    <col min="14851" max="14851" width="7.33333333333333" style="60" customWidth="1"/>
    <col min="14852" max="14852" width="20.3333333333333" style="60" customWidth="1"/>
    <col min="14853" max="14853" width="13.2166666666667" style="60" customWidth="1"/>
    <col min="14854" max="14864" width="9.66666666666667" style="60" customWidth="1"/>
    <col min="14865" max="14865" width="11.7666666666667" style="60" customWidth="1"/>
    <col min="14866" max="14866" width="11.3333333333333" style="60" customWidth="1"/>
    <col min="14867" max="14867" width="10.7666666666667" style="60" customWidth="1"/>
    <col min="14868" max="14868" width="8.76666666666667" style="60" customWidth="1"/>
    <col min="14869" max="15104" width="8.66666666666667" style="60"/>
    <col min="15105" max="15105" width="5.10833333333333" style="60" customWidth="1"/>
    <col min="15106" max="15106" width="4.10833333333333" style="60" customWidth="1"/>
    <col min="15107" max="15107" width="7.33333333333333" style="60" customWidth="1"/>
    <col min="15108" max="15108" width="20.3333333333333" style="60" customWidth="1"/>
    <col min="15109" max="15109" width="13.2166666666667" style="60" customWidth="1"/>
    <col min="15110" max="15120" width="9.66666666666667" style="60" customWidth="1"/>
    <col min="15121" max="15121" width="11.7666666666667" style="60" customWidth="1"/>
    <col min="15122" max="15122" width="11.3333333333333" style="60" customWidth="1"/>
    <col min="15123" max="15123" width="10.7666666666667" style="60" customWidth="1"/>
    <col min="15124" max="15124" width="8.76666666666667" style="60" customWidth="1"/>
    <col min="15125" max="15360" width="8.66666666666667" style="60"/>
    <col min="15361" max="15361" width="5.10833333333333" style="60" customWidth="1"/>
    <col min="15362" max="15362" width="4.10833333333333" style="60" customWidth="1"/>
    <col min="15363" max="15363" width="7.33333333333333" style="60" customWidth="1"/>
    <col min="15364" max="15364" width="20.3333333333333" style="60" customWidth="1"/>
    <col min="15365" max="15365" width="13.2166666666667" style="60" customWidth="1"/>
    <col min="15366" max="15376" width="9.66666666666667" style="60" customWidth="1"/>
    <col min="15377" max="15377" width="11.7666666666667" style="60" customWidth="1"/>
    <col min="15378" max="15378" width="11.3333333333333" style="60" customWidth="1"/>
    <col min="15379" max="15379" width="10.7666666666667" style="60" customWidth="1"/>
    <col min="15380" max="15380" width="8.76666666666667" style="60" customWidth="1"/>
    <col min="15381" max="15616" width="8.66666666666667" style="60"/>
    <col min="15617" max="15617" width="5.10833333333333" style="60" customWidth="1"/>
    <col min="15618" max="15618" width="4.10833333333333" style="60" customWidth="1"/>
    <col min="15619" max="15619" width="7.33333333333333" style="60" customWidth="1"/>
    <col min="15620" max="15620" width="20.3333333333333" style="60" customWidth="1"/>
    <col min="15621" max="15621" width="13.2166666666667" style="60" customWidth="1"/>
    <col min="15622" max="15632" width="9.66666666666667" style="60" customWidth="1"/>
    <col min="15633" max="15633" width="11.7666666666667" style="60" customWidth="1"/>
    <col min="15634" max="15634" width="11.3333333333333" style="60" customWidth="1"/>
    <col min="15635" max="15635" width="10.7666666666667" style="60" customWidth="1"/>
    <col min="15636" max="15636" width="8.76666666666667" style="60" customWidth="1"/>
    <col min="15637" max="15872" width="8.66666666666667" style="60"/>
    <col min="15873" max="15873" width="5.10833333333333" style="60" customWidth="1"/>
    <col min="15874" max="15874" width="4.10833333333333" style="60" customWidth="1"/>
    <col min="15875" max="15875" width="7.33333333333333" style="60" customWidth="1"/>
    <col min="15876" max="15876" width="20.3333333333333" style="60" customWidth="1"/>
    <col min="15877" max="15877" width="13.2166666666667" style="60" customWidth="1"/>
    <col min="15878" max="15888" width="9.66666666666667" style="60" customWidth="1"/>
    <col min="15889" max="15889" width="11.7666666666667" style="60" customWidth="1"/>
    <col min="15890" max="15890" width="11.3333333333333" style="60" customWidth="1"/>
    <col min="15891" max="15891" width="10.7666666666667" style="60" customWidth="1"/>
    <col min="15892" max="15892" width="8.76666666666667" style="60" customWidth="1"/>
    <col min="15893" max="16128" width="8.66666666666667" style="60"/>
    <col min="16129" max="16129" width="5.10833333333333" style="60" customWidth="1"/>
    <col min="16130" max="16130" width="4.10833333333333" style="60" customWidth="1"/>
    <col min="16131" max="16131" width="7.33333333333333" style="60" customWidth="1"/>
    <col min="16132" max="16132" width="20.3333333333333" style="60" customWidth="1"/>
    <col min="16133" max="16133" width="13.2166666666667" style="60" customWidth="1"/>
    <col min="16134" max="16144" width="9.66666666666667" style="60" customWidth="1"/>
    <col min="16145" max="16145" width="11.7666666666667" style="60" customWidth="1"/>
    <col min="16146" max="16146" width="11.3333333333333" style="60" customWidth="1"/>
    <col min="16147" max="16147" width="10.7666666666667" style="60" customWidth="1"/>
    <col min="16148" max="16148" width="8.76666666666667" style="60" customWidth="1"/>
    <col min="16149" max="16384" width="8.66666666666667" style="60"/>
  </cols>
  <sheetData>
    <row r="1" ht="29.4" customHeight="1" spans="1:18">
      <c r="A1" s="63" t="s">
        <v>74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="59" customFormat="1" ht="30.9" customHeight="1" spans="1:21">
      <c r="A2" s="1" t="s">
        <v>1</v>
      </c>
      <c r="B2" s="1" t="s">
        <v>2</v>
      </c>
      <c r="C2" s="1"/>
      <c r="D2" s="64" t="s">
        <v>3</v>
      </c>
      <c r="E2" s="1" t="s">
        <v>4</v>
      </c>
      <c r="F2" s="65" t="s">
        <v>5</v>
      </c>
      <c r="G2" s="65" t="s">
        <v>6</v>
      </c>
      <c r="H2" s="65" t="s">
        <v>7</v>
      </c>
      <c r="I2" s="65" t="s">
        <v>8</v>
      </c>
      <c r="J2" s="65" t="s">
        <v>9</v>
      </c>
      <c r="K2" s="65" t="s">
        <v>10</v>
      </c>
      <c r="L2" s="65" t="s">
        <v>11</v>
      </c>
      <c r="M2" s="65" t="s">
        <v>12</v>
      </c>
      <c r="N2" s="65" t="s">
        <v>13</v>
      </c>
      <c r="O2" s="65" t="s">
        <v>14</v>
      </c>
      <c r="P2" s="65" t="s">
        <v>15</v>
      </c>
      <c r="Q2" s="65" t="s">
        <v>16</v>
      </c>
      <c r="R2" s="65" t="s">
        <v>17</v>
      </c>
      <c r="S2" s="91"/>
      <c r="T2" s="91" t="s">
        <v>18</v>
      </c>
      <c r="U2" s="91"/>
    </row>
    <row r="3" customHeight="1" spans="1:23">
      <c r="A3" s="55">
        <v>1</v>
      </c>
      <c r="B3" s="66" t="s">
        <v>19</v>
      </c>
      <c r="C3" s="66"/>
      <c r="D3" s="67" t="s">
        <v>20</v>
      </c>
      <c r="E3" s="68" t="s">
        <v>21</v>
      </c>
      <c r="F3" s="69">
        <v>2705756</v>
      </c>
      <c r="G3" s="69">
        <v>2130568</v>
      </c>
      <c r="H3" s="69">
        <v>2854756</v>
      </c>
      <c r="I3" s="69">
        <v>2865283</v>
      </c>
      <c r="J3" s="71">
        <v>2905222</v>
      </c>
      <c r="K3" s="88">
        <v>3031448</v>
      </c>
      <c r="L3" s="89">
        <v>3143275</v>
      </c>
      <c r="M3" s="89">
        <v>3077923</v>
      </c>
      <c r="N3" s="89">
        <v>3092457</v>
      </c>
      <c r="O3" s="89">
        <v>3162210</v>
      </c>
      <c r="P3" s="89">
        <v>3035183</v>
      </c>
      <c r="Q3" s="89">
        <v>3149598</v>
      </c>
      <c r="R3" s="92">
        <f t="shared" ref="R3:R10" si="0">SUM(F3:Q3)</f>
        <v>35153679</v>
      </c>
      <c r="S3" s="93">
        <v>0.1229</v>
      </c>
      <c r="T3" s="94">
        <f>R3*S3/1000</f>
        <v>4320.3871491</v>
      </c>
      <c r="U3" s="95">
        <f t="shared" ref="U3:U8" si="1">T3/$T$8</f>
        <v>0.470233545777241</v>
      </c>
      <c r="V3" s="96"/>
      <c r="W3" s="96"/>
    </row>
    <row r="4" ht="15" spans="1:23">
      <c r="A4" s="55">
        <v>2</v>
      </c>
      <c r="B4" s="66"/>
      <c r="C4" s="66"/>
      <c r="D4" s="67" t="s">
        <v>22</v>
      </c>
      <c r="E4" s="70" t="s">
        <v>23</v>
      </c>
      <c r="F4" s="69">
        <v>9470</v>
      </c>
      <c r="G4" s="69">
        <v>6092</v>
      </c>
      <c r="H4" s="69">
        <v>7720</v>
      </c>
      <c r="I4" s="71">
        <v>14151</v>
      </c>
      <c r="J4" s="71">
        <v>13149</v>
      </c>
      <c r="K4" s="90">
        <v>12014</v>
      </c>
      <c r="L4" s="70">
        <v>13452</v>
      </c>
      <c r="M4" s="70">
        <v>12814</v>
      </c>
      <c r="N4" s="70">
        <v>11079</v>
      </c>
      <c r="O4" s="70">
        <v>8385</v>
      </c>
      <c r="P4" s="70">
        <v>7438</v>
      </c>
      <c r="Q4" s="70">
        <v>6976</v>
      </c>
      <c r="R4" s="92">
        <f t="shared" si="0"/>
        <v>122740</v>
      </c>
      <c r="S4" s="93">
        <v>0.2571</v>
      </c>
      <c r="T4" s="94">
        <f>R4*S4/1000</f>
        <v>31.556454</v>
      </c>
      <c r="U4" s="95">
        <f t="shared" si="1"/>
        <v>0.00343462350582807</v>
      </c>
      <c r="V4" s="96"/>
      <c r="W4" s="96"/>
    </row>
    <row r="5" ht="15" spans="1:23">
      <c r="A5" s="55">
        <v>3</v>
      </c>
      <c r="B5" s="66"/>
      <c r="C5" s="66"/>
      <c r="D5" s="67" t="s">
        <v>24</v>
      </c>
      <c r="E5" s="70" t="s">
        <v>25</v>
      </c>
      <c r="F5" s="69">
        <v>316295</v>
      </c>
      <c r="G5" s="69">
        <v>232808</v>
      </c>
      <c r="H5" s="69">
        <v>331408</v>
      </c>
      <c r="I5" s="71">
        <v>328395</v>
      </c>
      <c r="J5" s="90">
        <v>308886</v>
      </c>
      <c r="K5" s="90">
        <v>342694</v>
      </c>
      <c r="L5" s="70">
        <v>350752</v>
      </c>
      <c r="M5" s="70">
        <v>325055</v>
      </c>
      <c r="N5" s="70">
        <v>335405</v>
      </c>
      <c r="O5" s="70">
        <v>369086</v>
      </c>
      <c r="P5" s="70">
        <v>364529</v>
      </c>
      <c r="Q5" s="70">
        <v>377067</v>
      </c>
      <c r="R5" s="92">
        <f t="shared" si="0"/>
        <v>3982380</v>
      </c>
      <c r="S5" s="93">
        <v>1.2143</v>
      </c>
      <c r="T5" s="94">
        <f>R5*S5/1000</f>
        <v>4835.804034</v>
      </c>
      <c r="U5" s="95">
        <f t="shared" si="1"/>
        <v>0.526331830716931</v>
      </c>
      <c r="V5" s="96"/>
      <c r="W5" s="96"/>
    </row>
    <row r="6" ht="15" spans="1:23">
      <c r="A6" s="55">
        <v>4</v>
      </c>
      <c r="B6" s="66"/>
      <c r="C6" s="66"/>
      <c r="D6" s="67" t="s">
        <v>26</v>
      </c>
      <c r="E6" s="70" t="s">
        <v>25</v>
      </c>
      <c r="F6" s="71">
        <v>4674000</v>
      </c>
      <c r="G6" s="71">
        <v>3403000</v>
      </c>
      <c r="H6" s="71">
        <v>4759000</v>
      </c>
      <c r="I6" s="71">
        <v>4581000</v>
      </c>
      <c r="J6" s="90">
        <v>4364000</v>
      </c>
      <c r="K6" s="90">
        <v>4701000</v>
      </c>
      <c r="L6" s="70">
        <v>4931000</v>
      </c>
      <c r="M6" s="70">
        <v>4797000</v>
      </c>
      <c r="N6" s="70">
        <v>4822000</v>
      </c>
      <c r="O6" s="70">
        <v>5051000</v>
      </c>
      <c r="P6" s="70">
        <v>4777000</v>
      </c>
      <c r="Q6" s="70">
        <v>4976000</v>
      </c>
      <c r="R6" s="92">
        <f t="shared" si="0"/>
        <v>55836000</v>
      </c>
      <c r="S6" s="93"/>
      <c r="T6" s="94"/>
      <c r="U6" s="95"/>
      <c r="V6" s="96"/>
      <c r="W6" s="96"/>
    </row>
    <row r="7" ht="15" spans="1:23">
      <c r="A7" s="55">
        <v>5</v>
      </c>
      <c r="B7" s="66"/>
      <c r="C7" s="66"/>
      <c r="D7" s="67" t="s">
        <v>27</v>
      </c>
      <c r="E7" s="72" t="s">
        <v>28</v>
      </c>
      <c r="F7" s="69">
        <v>304.033024</v>
      </c>
      <c r="G7" s="69">
        <v>264.804029</v>
      </c>
      <c r="H7" s="69">
        <v>288.348034</v>
      </c>
      <c r="I7" s="69">
        <v>318.425172</v>
      </c>
      <c r="J7" s="69">
        <v>284.692333</v>
      </c>
      <c r="K7" s="69">
        <v>258.676642</v>
      </c>
      <c r="L7" s="70">
        <v>274.334688</v>
      </c>
      <c r="M7" s="70">
        <v>278.912813</v>
      </c>
      <c r="N7" s="70">
        <v>261.477132</v>
      </c>
      <c r="O7" s="70">
        <v>258.374863</v>
      </c>
      <c r="P7" s="70">
        <v>295.631961</v>
      </c>
      <c r="Q7" s="70">
        <v>363.254068</v>
      </c>
      <c r="R7" s="92">
        <f t="shared" si="0"/>
        <v>3450.964759</v>
      </c>
      <c r="S7" s="93"/>
      <c r="T7" s="94"/>
      <c r="U7" s="95"/>
      <c r="V7" s="96"/>
      <c r="W7" s="96"/>
    </row>
    <row r="8" ht="15" spans="1:27">
      <c r="A8" s="55">
        <v>6</v>
      </c>
      <c r="B8" s="66"/>
      <c r="C8" s="66"/>
      <c r="D8" s="73" t="s">
        <v>29</v>
      </c>
      <c r="E8" s="74" t="s">
        <v>30</v>
      </c>
      <c r="F8" s="75">
        <f>(F3*$S$3+F4*$S$4+F5*$S$5)/1000</f>
        <v>719.0491679</v>
      </c>
      <c r="G8" s="75">
        <f>(G3*$S$3+G4*$S$4+G5*$S$5)/1000</f>
        <v>546.1118148</v>
      </c>
      <c r="H8" s="75">
        <f t="shared" ref="H8:Q8" si="2">(H3*$S$3+H4*$S$4+H5*$S$5)/1000</f>
        <v>755.2630588</v>
      </c>
      <c r="I8" s="75">
        <f t="shared" si="2"/>
        <v>754.5515513</v>
      </c>
      <c r="J8" s="75">
        <f t="shared" si="2"/>
        <v>735.5126615</v>
      </c>
      <c r="K8" s="75">
        <f t="shared" si="2"/>
        <v>791.7870828</v>
      </c>
      <c r="L8" s="75">
        <f t="shared" si="2"/>
        <v>815.6851603</v>
      </c>
      <c r="M8" s="75">
        <f t="shared" si="2"/>
        <v>776.2855026</v>
      </c>
      <c r="N8" s="75">
        <f t="shared" si="2"/>
        <v>790.1936677</v>
      </c>
      <c r="O8" s="75">
        <f t="shared" si="2"/>
        <v>838.9725223</v>
      </c>
      <c r="P8" s="75">
        <f t="shared" si="2"/>
        <v>817.5838652</v>
      </c>
      <c r="Q8" s="75">
        <f t="shared" si="2"/>
        <v>846.7515819</v>
      </c>
      <c r="R8" s="97">
        <f t="shared" si="0"/>
        <v>9187.7476371</v>
      </c>
      <c r="S8" s="96"/>
      <c r="T8" s="94">
        <f>SUM(T3:T5)</f>
        <v>9187.7476371</v>
      </c>
      <c r="U8" s="95">
        <f t="shared" si="1"/>
        <v>1</v>
      </c>
      <c r="V8" s="96"/>
      <c r="W8" s="96"/>
      <c r="X8" s="96"/>
      <c r="Y8" s="96"/>
      <c r="Z8" s="96"/>
      <c r="AA8" s="96"/>
    </row>
    <row r="9" ht="15" spans="1:23">
      <c r="A9" s="55">
        <v>7</v>
      </c>
      <c r="B9" s="66"/>
      <c r="C9" s="66"/>
      <c r="D9" s="67" t="s">
        <v>31</v>
      </c>
      <c r="E9" s="70" t="s">
        <v>28</v>
      </c>
      <c r="F9" s="69">
        <v>7975.7739910427</v>
      </c>
      <c r="G9" s="69">
        <v>5086.833136</v>
      </c>
      <c r="H9" s="69">
        <v>8280.836018</v>
      </c>
      <c r="I9" s="69">
        <v>8761.709235</v>
      </c>
      <c r="J9" s="69">
        <v>7622.537445</v>
      </c>
      <c r="K9" s="69">
        <v>8819.40593</v>
      </c>
      <c r="L9" s="89">
        <v>9013.948351</v>
      </c>
      <c r="M9" s="89">
        <v>8147.156053</v>
      </c>
      <c r="N9" s="89">
        <v>9220.223947</v>
      </c>
      <c r="O9" s="89">
        <v>9515.327267</v>
      </c>
      <c r="P9" s="89">
        <v>9808.350182</v>
      </c>
      <c r="Q9" s="89">
        <v>10217.897155</v>
      </c>
      <c r="R9" s="97">
        <f t="shared" si="0"/>
        <v>102469.998710043</v>
      </c>
      <c r="S9" s="96">
        <f>R8/R9</f>
        <v>0.0896628062141231</v>
      </c>
      <c r="T9" s="96"/>
      <c r="U9" s="96"/>
      <c r="V9" s="96"/>
      <c r="W9" s="96"/>
    </row>
    <row r="10" ht="15" spans="1:23">
      <c r="A10" s="55">
        <v>8</v>
      </c>
      <c r="B10" s="66"/>
      <c r="C10" s="66"/>
      <c r="D10" s="67" t="s">
        <v>32</v>
      </c>
      <c r="E10" s="70" t="s">
        <v>23</v>
      </c>
      <c r="F10" s="69">
        <v>1949.61673</v>
      </c>
      <c r="G10" s="69">
        <v>1398.066968</v>
      </c>
      <c r="H10" s="69">
        <v>2009.8594</v>
      </c>
      <c r="I10" s="69">
        <v>2154.252526</v>
      </c>
      <c r="J10" s="90">
        <v>1880.371653</v>
      </c>
      <c r="K10" s="90">
        <v>2198.727118</v>
      </c>
      <c r="L10" s="70">
        <v>2153.20144</v>
      </c>
      <c r="M10" s="70">
        <v>2237.432235</v>
      </c>
      <c r="N10" s="70">
        <v>2244.811421</v>
      </c>
      <c r="O10" s="70">
        <v>2563.734648</v>
      </c>
      <c r="P10" s="70">
        <v>2604.907394</v>
      </c>
      <c r="Q10" s="70">
        <v>2617.390501</v>
      </c>
      <c r="R10" s="92">
        <f t="shared" si="0"/>
        <v>26012.372034</v>
      </c>
      <c r="S10" s="94">
        <f>R9/R10</f>
        <v>3.93927930048468</v>
      </c>
      <c r="T10" s="96"/>
      <c r="U10" s="96"/>
      <c r="V10" s="96"/>
      <c r="W10" s="96"/>
    </row>
    <row r="11" ht="15" spans="1:23">
      <c r="A11" s="55">
        <v>9</v>
      </c>
      <c r="B11" s="66"/>
      <c r="C11" s="66"/>
      <c r="D11" s="76" t="s">
        <v>33</v>
      </c>
      <c r="E11" s="77" t="s">
        <v>34</v>
      </c>
      <c r="F11" s="75">
        <f t="shared" ref="F11:R11" si="3">F3/F10</f>
        <v>1387.83995765157</v>
      </c>
      <c r="G11" s="75">
        <f t="shared" si="3"/>
        <v>1523.93844412752</v>
      </c>
      <c r="H11" s="75">
        <f t="shared" si="3"/>
        <v>1420.37597256803</v>
      </c>
      <c r="I11" s="75">
        <f t="shared" si="3"/>
        <v>1330.05901834556</v>
      </c>
      <c r="J11" s="75">
        <f t="shared" si="3"/>
        <v>1545.02541844051</v>
      </c>
      <c r="K11" s="75">
        <f t="shared" si="3"/>
        <v>1378.72861765468</v>
      </c>
      <c r="L11" s="75">
        <f t="shared" si="3"/>
        <v>1459.81464697516</v>
      </c>
      <c r="M11" s="75">
        <f t="shared" si="3"/>
        <v>1375.64970766589</v>
      </c>
      <c r="N11" s="75">
        <f t="shared" si="3"/>
        <v>1377.60213221937</v>
      </c>
      <c r="O11" s="75">
        <f t="shared" si="3"/>
        <v>1233.43888279034</v>
      </c>
      <c r="P11" s="75">
        <f t="shared" si="3"/>
        <v>1165.17884934838</v>
      </c>
      <c r="Q11" s="75">
        <f t="shared" si="3"/>
        <v>1203.3351533891</v>
      </c>
      <c r="R11" s="75">
        <f t="shared" si="3"/>
        <v>1351.42150642977</v>
      </c>
      <c r="S11" s="94"/>
      <c r="T11" s="96"/>
      <c r="U11" s="96"/>
      <c r="V11" s="96"/>
      <c r="W11" s="96"/>
    </row>
    <row r="12" ht="15" spans="1:23">
      <c r="A12" s="55">
        <v>10</v>
      </c>
      <c r="B12" s="66"/>
      <c r="C12" s="66"/>
      <c r="D12" s="76" t="s">
        <v>35</v>
      </c>
      <c r="E12" s="77" t="s">
        <v>36</v>
      </c>
      <c r="F12" s="75">
        <f t="shared" ref="F12:R12" si="4">F4/F10</f>
        <v>4.85736496526679</v>
      </c>
      <c r="G12" s="75">
        <f t="shared" si="4"/>
        <v>4.35744505766765</v>
      </c>
      <c r="H12" s="75">
        <f t="shared" si="4"/>
        <v>3.84106470333198</v>
      </c>
      <c r="I12" s="75">
        <f t="shared" si="4"/>
        <v>6.5688677762748</v>
      </c>
      <c r="J12" s="75">
        <f t="shared" si="4"/>
        <v>6.99276655177273</v>
      </c>
      <c r="K12" s="75">
        <f t="shared" si="4"/>
        <v>5.46407050772546</v>
      </c>
      <c r="L12" s="75">
        <f t="shared" si="4"/>
        <v>6.2474414841558</v>
      </c>
      <c r="M12" s="75">
        <f t="shared" si="4"/>
        <v>5.72710082546925</v>
      </c>
      <c r="N12" s="75">
        <f t="shared" si="4"/>
        <v>4.93538116224686</v>
      </c>
      <c r="O12" s="75">
        <f t="shared" si="4"/>
        <v>3.27061929226616</v>
      </c>
      <c r="P12" s="75">
        <f t="shared" si="4"/>
        <v>2.85537981777482</v>
      </c>
      <c r="Q12" s="75">
        <f t="shared" si="4"/>
        <v>2.66524998747216</v>
      </c>
      <c r="R12" s="75">
        <f t="shared" si="4"/>
        <v>4.71852393313344</v>
      </c>
      <c r="S12" s="94"/>
      <c r="T12" s="96"/>
      <c r="U12" s="96"/>
      <c r="V12" s="96"/>
      <c r="W12" s="96"/>
    </row>
    <row r="13" ht="15" spans="1:23">
      <c r="A13" s="55">
        <v>11</v>
      </c>
      <c r="B13" s="66"/>
      <c r="C13" s="66"/>
      <c r="D13" s="76" t="s">
        <v>37</v>
      </c>
      <c r="E13" s="75" t="s">
        <v>38</v>
      </c>
      <c r="F13" s="75">
        <f t="shared" ref="F13:R13" si="5">F5/F10</f>
        <v>162.23445107593</v>
      </c>
      <c r="G13" s="75">
        <f t="shared" si="5"/>
        <v>166.521350785537</v>
      </c>
      <c r="H13" s="75">
        <f t="shared" si="5"/>
        <v>164.891136166042</v>
      </c>
      <c r="I13" s="75">
        <f t="shared" si="5"/>
        <v>152.44034579816</v>
      </c>
      <c r="J13" s="75">
        <f t="shared" si="5"/>
        <v>164.268589939225</v>
      </c>
      <c r="K13" s="75">
        <f t="shared" si="5"/>
        <v>155.860178006864</v>
      </c>
      <c r="L13" s="75">
        <f t="shared" si="5"/>
        <v>162.897903319255</v>
      </c>
      <c r="M13" s="75">
        <f t="shared" si="5"/>
        <v>145.280377620018</v>
      </c>
      <c r="N13" s="75">
        <f t="shared" si="5"/>
        <v>149.413441531132</v>
      </c>
      <c r="O13" s="75">
        <f t="shared" si="5"/>
        <v>143.964197031049</v>
      </c>
      <c r="P13" s="75">
        <f t="shared" si="5"/>
        <v>139.939331754993</v>
      </c>
      <c r="Q13" s="75">
        <f t="shared" si="5"/>
        <v>144.062187073705</v>
      </c>
      <c r="R13" s="75">
        <f t="shared" si="5"/>
        <v>153.095611380414</v>
      </c>
      <c r="S13" s="94"/>
      <c r="T13" s="96"/>
      <c r="U13" s="96"/>
      <c r="V13" s="96"/>
      <c r="W13" s="96"/>
    </row>
    <row r="14" ht="15" spans="1:23">
      <c r="A14" s="55">
        <v>12</v>
      </c>
      <c r="B14" s="66"/>
      <c r="C14" s="66"/>
      <c r="D14" s="76" t="s">
        <v>39</v>
      </c>
      <c r="E14" s="75" t="s">
        <v>40</v>
      </c>
      <c r="F14" s="75">
        <f t="shared" ref="F14:R14" si="6">F8/F9</f>
        <v>0.0901541554095612</v>
      </c>
      <c r="G14" s="75">
        <f t="shared" si="6"/>
        <v>0.107357918020765</v>
      </c>
      <c r="H14" s="75">
        <f t="shared" si="6"/>
        <v>0.0912061363319222</v>
      </c>
      <c r="I14" s="75">
        <f t="shared" si="6"/>
        <v>0.0861192184152639</v>
      </c>
      <c r="J14" s="75">
        <f t="shared" si="6"/>
        <v>0.0964918397327729</v>
      </c>
      <c r="K14" s="75">
        <f t="shared" si="6"/>
        <v>0.0897778250694489</v>
      </c>
      <c r="L14" s="75">
        <f t="shared" si="6"/>
        <v>0.0904914393268638</v>
      </c>
      <c r="M14" s="75">
        <f t="shared" si="6"/>
        <v>0.0952830039770935</v>
      </c>
      <c r="N14" s="75">
        <f t="shared" si="6"/>
        <v>0.0857022207098458</v>
      </c>
      <c r="O14" s="75">
        <f t="shared" si="6"/>
        <v>0.0881706428752725</v>
      </c>
      <c r="P14" s="75">
        <f t="shared" si="6"/>
        <v>0.0833559008425705</v>
      </c>
      <c r="Q14" s="75">
        <f t="shared" si="6"/>
        <v>0.0828694563132936</v>
      </c>
      <c r="R14" s="75">
        <f t="shared" si="6"/>
        <v>0.0896628062141231</v>
      </c>
      <c r="S14" s="95"/>
      <c r="T14" s="96"/>
      <c r="U14" s="96"/>
      <c r="V14" s="96"/>
      <c r="W14" s="96"/>
    </row>
    <row r="15" ht="15" spans="1:23">
      <c r="A15" s="55">
        <v>13</v>
      </c>
      <c r="B15" s="66"/>
      <c r="C15" s="66"/>
      <c r="D15" s="76" t="s">
        <v>41</v>
      </c>
      <c r="E15" s="77" t="s">
        <v>42</v>
      </c>
      <c r="F15" s="78">
        <f t="shared" ref="F15:R15" si="7">F8/F10</f>
        <v>0.368815653269451</v>
      </c>
      <c r="G15" s="78">
        <f t="shared" si="7"/>
        <v>0.390619210166476</v>
      </c>
      <c r="H15" s="78">
        <f t="shared" si="7"/>
        <v>0.375779051410263</v>
      </c>
      <c r="I15" s="78">
        <f t="shared" si="7"/>
        <v>0.350261421162655</v>
      </c>
      <c r="J15" s="78">
        <f t="shared" si="7"/>
        <v>0.391152812970001</v>
      </c>
      <c r="K15" s="78">
        <f t="shared" si="7"/>
        <v>0.360111573791032</v>
      </c>
      <c r="L15" s="78">
        <f t="shared" si="7"/>
        <v>0.378824361319394</v>
      </c>
      <c r="M15" s="78">
        <f t="shared" si="7"/>
        <v>0.346953749238354</v>
      </c>
      <c r="N15" s="78">
        <f t="shared" si="7"/>
        <v>0.352008930597828</v>
      </c>
      <c r="O15" s="78">
        <f t="shared" si="7"/>
        <v>0.327246239369777</v>
      </c>
      <c r="P15" s="78">
        <f t="shared" si="7"/>
        <v>0.313862929286153</v>
      </c>
      <c r="Q15" s="78">
        <f t="shared" si="7"/>
        <v>0.323509839886899</v>
      </c>
      <c r="R15" s="78">
        <f t="shared" si="7"/>
        <v>0.353206836542664</v>
      </c>
      <c r="S15" s="98"/>
      <c r="T15" s="96"/>
      <c r="U15" s="96"/>
      <c r="V15" s="96"/>
      <c r="W15" s="96"/>
    </row>
    <row r="16" customHeight="1" spans="1:23">
      <c r="A16" s="55">
        <v>14</v>
      </c>
      <c r="B16" s="79" t="s">
        <v>43</v>
      </c>
      <c r="C16" s="80" t="s">
        <v>44</v>
      </c>
      <c r="D16" s="67" t="s">
        <v>20</v>
      </c>
      <c r="E16" s="68" t="s">
        <v>21</v>
      </c>
      <c r="F16" s="71">
        <v>1871816</v>
      </c>
      <c r="G16" s="71">
        <v>1452162</v>
      </c>
      <c r="H16" s="71">
        <v>1939572</v>
      </c>
      <c r="I16" s="71">
        <v>1943082.77112182</v>
      </c>
      <c r="J16" s="90">
        <v>1952366</v>
      </c>
      <c r="K16" s="90">
        <v>1988764</v>
      </c>
      <c r="L16" s="70">
        <v>2060524</v>
      </c>
      <c r="M16" s="70">
        <v>2032411</v>
      </c>
      <c r="N16" s="70">
        <v>2032760</v>
      </c>
      <c r="O16" s="70">
        <v>2092666</v>
      </c>
      <c r="P16" s="70">
        <v>2007579</v>
      </c>
      <c r="Q16" s="70">
        <v>2072687</v>
      </c>
      <c r="R16" s="92">
        <f t="shared" ref="R16:R21" si="8">SUM(F16:Q16)</f>
        <v>23446389.7711218</v>
      </c>
      <c r="S16" s="96"/>
      <c r="T16" s="96"/>
      <c r="U16" s="96"/>
      <c r="V16" s="96"/>
      <c r="W16" s="96"/>
    </row>
    <row r="17" customHeight="1" spans="1:23">
      <c r="A17" s="55">
        <v>15</v>
      </c>
      <c r="B17" s="81"/>
      <c r="C17" s="80"/>
      <c r="D17" s="67" t="s">
        <v>22</v>
      </c>
      <c r="E17" s="70" t="s">
        <v>23</v>
      </c>
      <c r="F17" s="71">
        <v>8895</v>
      </c>
      <c r="G17" s="71">
        <v>5618</v>
      </c>
      <c r="H17" s="71">
        <v>7080</v>
      </c>
      <c r="I17" s="71">
        <v>13074</v>
      </c>
      <c r="J17" s="90">
        <v>11786</v>
      </c>
      <c r="K17" s="90">
        <v>7513</v>
      </c>
      <c r="L17" s="70">
        <v>9132</v>
      </c>
      <c r="M17" s="70">
        <v>6985</v>
      </c>
      <c r="N17" s="70">
        <v>6378</v>
      </c>
      <c r="O17" s="70">
        <v>5735</v>
      </c>
      <c r="P17" s="70">
        <v>4075</v>
      </c>
      <c r="Q17" s="70">
        <v>2437</v>
      </c>
      <c r="R17" s="92">
        <f t="shared" si="8"/>
        <v>88708</v>
      </c>
      <c r="S17" s="96"/>
      <c r="T17" s="96"/>
      <c r="U17" s="96"/>
      <c r="V17" s="96"/>
      <c r="W17" s="96"/>
    </row>
    <row r="18" customHeight="1" spans="1:23">
      <c r="A18" s="55">
        <v>16</v>
      </c>
      <c r="B18" s="81"/>
      <c r="C18" s="80"/>
      <c r="D18" s="67" t="s">
        <v>24</v>
      </c>
      <c r="E18" s="70" t="s">
        <v>25</v>
      </c>
      <c r="F18" s="71">
        <v>313866</v>
      </c>
      <c r="G18" s="71">
        <v>230873</v>
      </c>
      <c r="H18" s="71">
        <v>328197</v>
      </c>
      <c r="I18" s="71">
        <v>325847</v>
      </c>
      <c r="J18" s="90">
        <v>306605</v>
      </c>
      <c r="K18" s="90">
        <v>340245</v>
      </c>
      <c r="L18" s="70">
        <v>348285</v>
      </c>
      <c r="M18" s="70">
        <v>322873</v>
      </c>
      <c r="N18" s="70">
        <v>333156</v>
      </c>
      <c r="O18" s="70">
        <v>366662</v>
      </c>
      <c r="P18" s="70">
        <v>406479</v>
      </c>
      <c r="Q18" s="70">
        <v>374410</v>
      </c>
      <c r="R18" s="92">
        <f t="shared" si="8"/>
        <v>3997498</v>
      </c>
      <c r="S18" s="96"/>
      <c r="T18" s="96"/>
      <c r="U18" s="96"/>
      <c r="V18" s="96"/>
      <c r="W18" s="96"/>
    </row>
    <row r="19" customHeight="1" spans="1:23">
      <c r="A19" s="55">
        <v>17</v>
      </c>
      <c r="B19" s="81"/>
      <c r="C19" s="80"/>
      <c r="D19" s="67" t="s">
        <v>26</v>
      </c>
      <c r="E19" s="70" t="s">
        <v>25</v>
      </c>
      <c r="F19" s="71">
        <v>2406000</v>
      </c>
      <c r="G19" s="71">
        <v>1753000</v>
      </c>
      <c r="H19" s="71">
        <v>2461000</v>
      </c>
      <c r="I19" s="71">
        <v>2356000</v>
      </c>
      <c r="J19" s="90">
        <v>2224000</v>
      </c>
      <c r="K19" s="90">
        <v>2385000</v>
      </c>
      <c r="L19" s="70">
        <v>338781</v>
      </c>
      <c r="M19" s="70">
        <v>348772</v>
      </c>
      <c r="N19" s="70">
        <v>358721</v>
      </c>
      <c r="O19" s="70">
        <v>369003</v>
      </c>
      <c r="P19" s="70">
        <v>2540000</v>
      </c>
      <c r="Q19" s="70">
        <v>2626000</v>
      </c>
      <c r="R19" s="92">
        <f t="shared" si="8"/>
        <v>20166277</v>
      </c>
      <c r="S19" s="96"/>
      <c r="T19" s="96"/>
      <c r="U19" s="96"/>
      <c r="V19" s="96"/>
      <c r="W19" s="96"/>
    </row>
    <row r="20" customHeight="1" spans="1:23">
      <c r="A20" s="55">
        <v>18</v>
      </c>
      <c r="B20" s="81"/>
      <c r="C20" s="80"/>
      <c r="D20" s="73" t="s">
        <v>45</v>
      </c>
      <c r="E20" s="74" t="s">
        <v>30</v>
      </c>
      <c r="F20" s="75">
        <f t="shared" ref="F20:Q20" si="9">(F16*$S$3+F17*$S$4+F18*$S$5)/1000</f>
        <v>613.4605747</v>
      </c>
      <c r="G20" s="75">
        <f t="shared" si="9"/>
        <v>460.2641815</v>
      </c>
      <c r="H20" s="75">
        <f t="shared" si="9"/>
        <v>638.7232839</v>
      </c>
      <c r="I20" s="75">
        <f t="shared" si="9"/>
        <v>637.842210070872</v>
      </c>
      <c r="J20" s="75">
        <f t="shared" si="9"/>
        <v>615.2864135</v>
      </c>
      <c r="K20" s="75">
        <f t="shared" si="9"/>
        <v>659.5101914</v>
      </c>
      <c r="L20" s="75">
        <f t="shared" si="9"/>
        <v>678.5087123</v>
      </c>
      <c r="M20" s="75">
        <f t="shared" si="9"/>
        <v>643.6438393</v>
      </c>
      <c r="N20" s="75">
        <f t="shared" si="9"/>
        <v>656.0173186</v>
      </c>
      <c r="O20" s="75">
        <f t="shared" si="9"/>
        <v>703.9007865</v>
      </c>
      <c r="P20" s="75">
        <f t="shared" si="9"/>
        <v>741.3665913</v>
      </c>
      <c r="Q20" s="75">
        <f t="shared" si="9"/>
        <v>710.005848</v>
      </c>
      <c r="R20" s="92">
        <f t="shared" si="8"/>
        <v>7758.52995107087</v>
      </c>
      <c r="S20" s="96"/>
      <c r="T20" s="96"/>
      <c r="U20" s="96"/>
      <c r="V20" s="96"/>
      <c r="W20" s="96"/>
    </row>
    <row r="21" ht="15" spans="1:23">
      <c r="A21" s="55">
        <v>19</v>
      </c>
      <c r="B21" s="81"/>
      <c r="C21" s="66"/>
      <c r="D21" s="67" t="s">
        <v>46</v>
      </c>
      <c r="E21" s="70" t="s">
        <v>23</v>
      </c>
      <c r="F21" s="71">
        <v>12978</v>
      </c>
      <c r="G21" s="71">
        <v>9170</v>
      </c>
      <c r="H21" s="71">
        <v>14257</v>
      </c>
      <c r="I21" s="71">
        <v>14487</v>
      </c>
      <c r="J21" s="71">
        <v>12507</v>
      </c>
      <c r="K21" s="71">
        <v>13633</v>
      </c>
      <c r="L21" s="70">
        <f t="shared" ref="F21:Q21" si="10">L28+L34+L39+L42+L47</f>
        <v>13418.744483</v>
      </c>
      <c r="M21" s="70">
        <f t="shared" si="10"/>
        <v>13035.595526</v>
      </c>
      <c r="N21" s="70">
        <f t="shared" si="10"/>
        <v>14107.979214</v>
      </c>
      <c r="O21" s="70">
        <f t="shared" si="10"/>
        <v>15626.90093</v>
      </c>
      <c r="P21" s="70">
        <f t="shared" si="10"/>
        <v>15825.871338</v>
      </c>
      <c r="Q21" s="70">
        <f t="shared" si="10"/>
        <v>16365.816428</v>
      </c>
      <c r="R21" s="92">
        <f t="shared" si="8"/>
        <v>165412.907919</v>
      </c>
      <c r="S21" s="96"/>
      <c r="T21" s="96"/>
      <c r="U21" s="96"/>
      <c r="V21" s="96"/>
      <c r="W21" s="96"/>
    </row>
    <row r="22" ht="15" spans="1:23">
      <c r="A22" s="55">
        <v>20</v>
      </c>
      <c r="B22" s="81"/>
      <c r="C22" s="66"/>
      <c r="D22" s="76" t="s">
        <v>47</v>
      </c>
      <c r="E22" s="77" t="s">
        <v>34</v>
      </c>
      <c r="F22" s="75">
        <f t="shared" ref="F22:R22" si="11">F16/F21</f>
        <v>144.229927569733</v>
      </c>
      <c r="G22" s="75">
        <f t="shared" si="11"/>
        <v>158.360087241003</v>
      </c>
      <c r="H22" s="75">
        <f t="shared" si="11"/>
        <v>136.043487409693</v>
      </c>
      <c r="I22" s="75">
        <f t="shared" si="11"/>
        <v>134.125959213213</v>
      </c>
      <c r="J22" s="75">
        <f t="shared" si="11"/>
        <v>156.101862956744</v>
      </c>
      <c r="K22" s="75">
        <f t="shared" si="11"/>
        <v>145.878676740263</v>
      </c>
      <c r="L22" s="75">
        <f t="shared" si="11"/>
        <v>153.555647669605</v>
      </c>
      <c r="M22" s="75">
        <f t="shared" si="11"/>
        <v>155.912401236006</v>
      </c>
      <c r="N22" s="75">
        <f t="shared" si="11"/>
        <v>144.08583746585</v>
      </c>
      <c r="O22" s="75">
        <f t="shared" si="11"/>
        <v>133.914332046642</v>
      </c>
      <c r="P22" s="75">
        <f t="shared" si="11"/>
        <v>126.854247524403</v>
      </c>
      <c r="Q22" s="75">
        <f t="shared" si="11"/>
        <v>126.647332818293</v>
      </c>
      <c r="R22" s="75">
        <f t="shared" si="11"/>
        <v>141.744619970064</v>
      </c>
      <c r="S22" s="96"/>
      <c r="T22" s="96"/>
      <c r="U22" s="96"/>
      <c r="V22" s="96"/>
      <c r="W22" s="96"/>
    </row>
    <row r="23" ht="15" spans="1:23">
      <c r="A23" s="55">
        <v>21</v>
      </c>
      <c r="B23" s="81"/>
      <c r="C23" s="66"/>
      <c r="D23" s="76" t="s">
        <v>48</v>
      </c>
      <c r="E23" s="77" t="s">
        <v>36</v>
      </c>
      <c r="F23" s="75">
        <f t="shared" ref="F23:R23" si="12">F17/F21</f>
        <v>0.685390661118816</v>
      </c>
      <c r="G23" s="75">
        <f t="shared" si="12"/>
        <v>0.612649945474373</v>
      </c>
      <c r="H23" s="75">
        <f t="shared" si="12"/>
        <v>0.496598162306236</v>
      </c>
      <c r="I23" s="75">
        <f t="shared" si="12"/>
        <v>0.902464278318492</v>
      </c>
      <c r="J23" s="75">
        <f t="shared" si="12"/>
        <v>0.942352282721676</v>
      </c>
      <c r="K23" s="75">
        <f t="shared" si="12"/>
        <v>0.551089268686276</v>
      </c>
      <c r="L23" s="75">
        <f t="shared" si="12"/>
        <v>0.680540568573251</v>
      </c>
      <c r="M23" s="75">
        <f t="shared" si="12"/>
        <v>0.535840498124397</v>
      </c>
      <c r="N23" s="75">
        <f t="shared" si="12"/>
        <v>0.452084590092876</v>
      </c>
      <c r="O23" s="75">
        <f t="shared" si="12"/>
        <v>0.366995351521692</v>
      </c>
      <c r="P23" s="75">
        <f t="shared" si="12"/>
        <v>0.25748977184058</v>
      </c>
      <c r="Q23" s="75">
        <f t="shared" si="12"/>
        <v>0.148907939345487</v>
      </c>
      <c r="R23" s="75">
        <f t="shared" si="12"/>
        <v>0.536282211080159</v>
      </c>
      <c r="S23" s="96"/>
      <c r="T23" s="96"/>
      <c r="U23" s="96"/>
      <c r="V23" s="96"/>
      <c r="W23" s="96"/>
    </row>
    <row r="24" ht="15" spans="1:23">
      <c r="A24" s="55">
        <v>22</v>
      </c>
      <c r="B24" s="81"/>
      <c r="C24" s="66"/>
      <c r="D24" s="76" t="s">
        <v>49</v>
      </c>
      <c r="E24" s="75" t="s">
        <v>38</v>
      </c>
      <c r="F24" s="75">
        <f t="shared" ref="F24:R24" si="13">F18/F21</f>
        <v>24.1844660194175</v>
      </c>
      <c r="G24" s="75">
        <f t="shared" si="13"/>
        <v>25.1769901853871</v>
      </c>
      <c r="H24" s="75">
        <f t="shared" si="13"/>
        <v>23.0200603212457</v>
      </c>
      <c r="I24" s="75">
        <f t="shared" si="13"/>
        <v>22.4923724718713</v>
      </c>
      <c r="J24" s="75">
        <f t="shared" si="13"/>
        <v>24.5146717838011</v>
      </c>
      <c r="K24" s="75">
        <f t="shared" si="13"/>
        <v>24.9574561725226</v>
      </c>
      <c r="L24" s="75">
        <f t="shared" si="13"/>
        <v>25.9551108109434</v>
      </c>
      <c r="M24" s="75">
        <f t="shared" si="13"/>
        <v>24.7685653759368</v>
      </c>
      <c r="N24" s="75">
        <f t="shared" si="13"/>
        <v>23.6147214952935</v>
      </c>
      <c r="O24" s="75">
        <f t="shared" si="13"/>
        <v>23.4635134402174</v>
      </c>
      <c r="P24" s="75">
        <f t="shared" si="13"/>
        <v>25.6844625688312</v>
      </c>
      <c r="Q24" s="75">
        <f t="shared" si="13"/>
        <v>22.8775632213147</v>
      </c>
      <c r="R24" s="75">
        <f t="shared" si="13"/>
        <v>24.1667839003079</v>
      </c>
      <c r="S24" s="96"/>
      <c r="T24" s="96"/>
      <c r="U24" s="96"/>
      <c r="V24" s="96"/>
      <c r="W24" s="96"/>
    </row>
    <row r="25" ht="15" spans="1:23">
      <c r="A25" s="55">
        <v>23</v>
      </c>
      <c r="B25" s="81"/>
      <c r="C25" s="66"/>
      <c r="D25" s="76" t="s">
        <v>50</v>
      </c>
      <c r="E25" s="77" t="s">
        <v>42</v>
      </c>
      <c r="F25" s="78">
        <f t="shared" ref="F25:R25" si="14">F20/F21</f>
        <v>0.0472692691246725</v>
      </c>
      <c r="G25" s="78">
        <f t="shared" si="14"/>
        <v>0.0501923862050163</v>
      </c>
      <c r="H25" s="78">
        <f t="shared" si="14"/>
        <v>0.0448006792382689</v>
      </c>
      <c r="I25" s="78">
        <f t="shared" si="14"/>
        <v>0.0440285918458529</v>
      </c>
      <c r="J25" s="78">
        <f t="shared" si="14"/>
        <v>0.0491953636763412</v>
      </c>
      <c r="K25" s="78">
        <f t="shared" si="14"/>
        <v>0.0483760134526517</v>
      </c>
      <c r="L25" s="78">
        <f t="shared" si="14"/>
        <v>0.0505642471365031</v>
      </c>
      <c r="M25" s="78">
        <f t="shared" si="14"/>
        <v>0.049375867639973</v>
      </c>
      <c r="N25" s="78">
        <f t="shared" si="14"/>
        <v>0.0464997366844008</v>
      </c>
      <c r="O25" s="78">
        <f t="shared" si="14"/>
        <v>0.0450441702838645</v>
      </c>
      <c r="P25" s="78">
        <f t="shared" si="14"/>
        <v>0.046845230538421</v>
      </c>
      <c r="Q25" s="78">
        <f t="shared" si="14"/>
        <v>0.0433834664542163</v>
      </c>
      <c r="R25" s="78">
        <f t="shared" si="14"/>
        <v>0.0469040176409334</v>
      </c>
      <c r="S25" s="96"/>
      <c r="T25" s="96"/>
      <c r="U25" s="96"/>
      <c r="V25" s="96"/>
      <c r="W25" s="96"/>
    </row>
    <row r="26" customHeight="1" spans="1:23">
      <c r="A26" s="55">
        <v>24</v>
      </c>
      <c r="B26" s="81"/>
      <c r="C26" s="79" t="s">
        <v>51</v>
      </c>
      <c r="D26" s="67" t="s">
        <v>20</v>
      </c>
      <c r="E26" s="68" t="s">
        <v>21</v>
      </c>
      <c r="F26" s="71">
        <v>444744</v>
      </c>
      <c r="G26" s="71">
        <v>309469</v>
      </c>
      <c r="H26" s="71">
        <v>391297</v>
      </c>
      <c r="I26" s="71">
        <v>371982.941115488</v>
      </c>
      <c r="J26" s="90">
        <v>386209</v>
      </c>
      <c r="K26" s="90">
        <v>349810</v>
      </c>
      <c r="L26" s="70">
        <v>363462</v>
      </c>
      <c r="M26" s="70">
        <v>370333</v>
      </c>
      <c r="N26" s="70">
        <v>350602</v>
      </c>
      <c r="O26" s="70">
        <v>367813</v>
      </c>
      <c r="P26" s="70">
        <v>370965</v>
      </c>
      <c r="Q26" s="70">
        <v>395152</v>
      </c>
      <c r="R26" s="92">
        <f t="shared" ref="R26:R28" si="15">SUM(F26:Q26)</f>
        <v>4471838.94111549</v>
      </c>
      <c r="S26" s="96"/>
      <c r="T26" s="96"/>
      <c r="U26" s="96"/>
      <c r="V26" s="96"/>
      <c r="W26" s="96"/>
    </row>
    <row r="27" customHeight="1" spans="1:23">
      <c r="A27" s="55">
        <v>25</v>
      </c>
      <c r="B27" s="81"/>
      <c r="C27" s="82"/>
      <c r="D27" s="67" t="s">
        <v>24</v>
      </c>
      <c r="E27" s="70" t="s">
        <v>25</v>
      </c>
      <c r="F27" s="71">
        <v>174463</v>
      </c>
      <c r="G27" s="71">
        <v>128346</v>
      </c>
      <c r="H27" s="71">
        <v>181842</v>
      </c>
      <c r="I27" s="71">
        <v>183692</v>
      </c>
      <c r="J27" s="90">
        <v>20512</v>
      </c>
      <c r="K27" s="90">
        <v>212305</v>
      </c>
      <c r="L27" s="70">
        <v>216127</v>
      </c>
      <c r="M27" s="70">
        <v>207758</v>
      </c>
      <c r="N27" s="70">
        <v>206081</v>
      </c>
      <c r="O27" s="70">
        <v>226861</v>
      </c>
      <c r="P27" s="70">
        <v>233685</v>
      </c>
      <c r="Q27" s="70">
        <v>235185</v>
      </c>
      <c r="R27" s="92">
        <f t="shared" si="15"/>
        <v>2226857</v>
      </c>
      <c r="S27" s="96"/>
      <c r="T27" s="96"/>
      <c r="U27" s="96"/>
      <c r="V27" s="96"/>
      <c r="W27" s="96"/>
    </row>
    <row r="28" ht="15" spans="1:23">
      <c r="A28" s="55">
        <v>26</v>
      </c>
      <c r="B28" s="81"/>
      <c r="C28" s="82"/>
      <c r="D28" s="67" t="s">
        <v>46</v>
      </c>
      <c r="E28" s="70" t="s">
        <v>23</v>
      </c>
      <c r="F28" s="71">
        <v>2869.32344</v>
      </c>
      <c r="G28" s="71">
        <v>1999.343</v>
      </c>
      <c r="H28" s="71">
        <v>3119.306</v>
      </c>
      <c r="I28" s="71">
        <v>3185.182</v>
      </c>
      <c r="J28" s="90">
        <v>2737.615</v>
      </c>
      <c r="K28" s="90">
        <v>2963.33383</v>
      </c>
      <c r="L28" s="70">
        <v>3019.358</v>
      </c>
      <c r="M28" s="70">
        <v>2852.771</v>
      </c>
      <c r="N28" s="70">
        <v>3089.943</v>
      </c>
      <c r="O28" s="70">
        <v>3421.66</v>
      </c>
      <c r="P28" s="70">
        <v>3422.664</v>
      </c>
      <c r="Q28" s="70">
        <v>3540.865</v>
      </c>
      <c r="R28" s="92">
        <f t="shared" si="15"/>
        <v>36221.36427</v>
      </c>
      <c r="S28" s="96"/>
      <c r="T28" s="96"/>
      <c r="U28" s="96"/>
      <c r="V28" s="96"/>
      <c r="W28" s="96"/>
    </row>
    <row r="29" ht="15" spans="1:23">
      <c r="A29" s="55">
        <v>27</v>
      </c>
      <c r="B29" s="81"/>
      <c r="C29" s="82"/>
      <c r="D29" s="76" t="s">
        <v>47</v>
      </c>
      <c r="E29" s="77" t="s">
        <v>34</v>
      </c>
      <c r="F29" s="75">
        <f t="shared" ref="F29:R29" si="16">F26/F28</f>
        <v>154.999605063694</v>
      </c>
      <c r="G29" s="75">
        <f t="shared" si="16"/>
        <v>154.785346986485</v>
      </c>
      <c r="H29" s="75">
        <f t="shared" si="16"/>
        <v>125.443608289793</v>
      </c>
      <c r="I29" s="75">
        <f t="shared" si="16"/>
        <v>116.785458763577</v>
      </c>
      <c r="J29" s="75">
        <f t="shared" si="16"/>
        <v>141.074986804207</v>
      </c>
      <c r="K29" s="75">
        <f t="shared" si="16"/>
        <v>118.046099450091</v>
      </c>
      <c r="L29" s="75">
        <f t="shared" si="16"/>
        <v>120.377245758867</v>
      </c>
      <c r="M29" s="75">
        <f t="shared" si="16"/>
        <v>129.815186707941</v>
      </c>
      <c r="N29" s="75">
        <f t="shared" si="16"/>
        <v>113.465523474058</v>
      </c>
      <c r="O29" s="75">
        <f t="shared" si="16"/>
        <v>107.495484647803</v>
      </c>
      <c r="P29" s="75">
        <f t="shared" si="16"/>
        <v>108.384872134688</v>
      </c>
      <c r="Q29" s="75">
        <f t="shared" si="16"/>
        <v>111.597589854456</v>
      </c>
      <c r="R29" s="75">
        <f t="shared" si="16"/>
        <v>123.458600503881</v>
      </c>
      <c r="S29" s="96"/>
      <c r="T29" s="96"/>
      <c r="U29" s="96"/>
      <c r="V29" s="96"/>
      <c r="W29" s="96"/>
    </row>
    <row r="30" ht="15" spans="1:23">
      <c r="A30" s="55">
        <v>28</v>
      </c>
      <c r="B30" s="81"/>
      <c r="C30" s="82"/>
      <c r="D30" s="76" t="s">
        <v>49</v>
      </c>
      <c r="E30" s="75" t="s">
        <v>38</v>
      </c>
      <c r="F30" s="75">
        <f t="shared" ref="F30:R30" si="17">F27/F28</f>
        <v>60.8028351101471</v>
      </c>
      <c r="G30" s="75">
        <f t="shared" si="17"/>
        <v>64.1940877578284</v>
      </c>
      <c r="H30" s="75">
        <f t="shared" si="17"/>
        <v>58.2956593549976</v>
      </c>
      <c r="I30" s="75">
        <f t="shared" si="17"/>
        <v>57.6708018568484</v>
      </c>
      <c r="J30" s="75">
        <f t="shared" si="17"/>
        <v>7.492653276666</v>
      </c>
      <c r="K30" s="75">
        <f t="shared" si="17"/>
        <v>71.6439699944302</v>
      </c>
      <c r="L30" s="75">
        <f t="shared" si="17"/>
        <v>71.5804485589321</v>
      </c>
      <c r="M30" s="75">
        <f t="shared" si="17"/>
        <v>72.82673582983</v>
      </c>
      <c r="N30" s="75">
        <f t="shared" si="17"/>
        <v>66.6941105386086</v>
      </c>
      <c r="O30" s="75">
        <f t="shared" si="17"/>
        <v>66.3014443281916</v>
      </c>
      <c r="P30" s="75">
        <f t="shared" si="17"/>
        <v>68.275764141616</v>
      </c>
      <c r="Q30" s="75">
        <f t="shared" si="17"/>
        <v>66.4202108806746</v>
      </c>
      <c r="R30" s="75">
        <f t="shared" si="17"/>
        <v>61.4791034208607</v>
      </c>
      <c r="S30" s="95"/>
      <c r="T30" s="96"/>
      <c r="U30" s="96"/>
      <c r="V30" s="96"/>
      <c r="W30" s="96"/>
    </row>
    <row r="31" customHeight="1" spans="1:23">
      <c r="A31" s="55">
        <v>29</v>
      </c>
      <c r="B31" s="81"/>
      <c r="C31" s="79" t="s">
        <v>52</v>
      </c>
      <c r="D31" s="67" t="s">
        <v>20</v>
      </c>
      <c r="E31" s="68" t="s">
        <v>21</v>
      </c>
      <c r="F31" s="71">
        <v>688868</v>
      </c>
      <c r="G31" s="71">
        <v>593522</v>
      </c>
      <c r="H31" s="71">
        <v>743112</v>
      </c>
      <c r="I31" s="71">
        <v>742461.756609565</v>
      </c>
      <c r="J31" s="90">
        <v>753204</v>
      </c>
      <c r="K31" s="90">
        <v>784759</v>
      </c>
      <c r="L31" s="70">
        <v>809505</v>
      </c>
      <c r="M31" s="70">
        <v>797375</v>
      </c>
      <c r="N31" s="70">
        <v>806374</v>
      </c>
      <c r="O31" s="70">
        <v>812994</v>
      </c>
      <c r="P31" s="70">
        <v>777738</v>
      </c>
      <c r="Q31" s="70">
        <v>799423</v>
      </c>
      <c r="R31" s="92">
        <f t="shared" ref="R31:R34" si="18">SUM(F31:Q31)</f>
        <v>9109335.75660956</v>
      </c>
      <c r="S31" s="94"/>
      <c r="T31" s="96"/>
      <c r="U31" s="96"/>
      <c r="V31" s="96"/>
      <c r="W31" s="96"/>
    </row>
    <row r="32" ht="15" spans="1:23">
      <c r="A32" s="55">
        <v>30</v>
      </c>
      <c r="B32" s="81"/>
      <c r="C32" s="82"/>
      <c r="D32" s="67" t="s">
        <v>22</v>
      </c>
      <c r="E32" s="70" t="s">
        <v>23</v>
      </c>
      <c r="F32" s="71">
        <v>6388</v>
      </c>
      <c r="G32" s="71">
        <v>3711</v>
      </c>
      <c r="H32" s="71">
        <v>4771</v>
      </c>
      <c r="I32" s="71">
        <v>7748</v>
      </c>
      <c r="J32" s="90">
        <v>8224</v>
      </c>
      <c r="K32" s="90">
        <v>2177</v>
      </c>
      <c r="L32" s="70">
        <v>2792</v>
      </c>
      <c r="M32" s="70">
        <v>2753</v>
      </c>
      <c r="N32" s="70">
        <v>2569</v>
      </c>
      <c r="O32" s="70">
        <v>3859</v>
      </c>
      <c r="P32" s="70">
        <v>2446</v>
      </c>
      <c r="Q32" s="70">
        <v>1974</v>
      </c>
      <c r="R32" s="92">
        <f t="shared" si="18"/>
        <v>49412</v>
      </c>
      <c r="S32" s="94"/>
      <c r="T32" s="96"/>
      <c r="U32" s="96"/>
      <c r="V32" s="96"/>
      <c r="W32" s="96"/>
    </row>
    <row r="33" ht="15" spans="1:23">
      <c r="A33" s="55">
        <v>31</v>
      </c>
      <c r="B33" s="81"/>
      <c r="C33" s="82"/>
      <c r="D33" s="67" t="s">
        <v>24</v>
      </c>
      <c r="E33" s="70" t="s">
        <v>25</v>
      </c>
      <c r="F33" s="71">
        <v>14826</v>
      </c>
      <c r="G33" s="71">
        <v>12042</v>
      </c>
      <c r="H33" s="71">
        <v>15976</v>
      </c>
      <c r="I33" s="71">
        <v>16144</v>
      </c>
      <c r="J33" s="90">
        <v>20512</v>
      </c>
      <c r="K33" s="90">
        <v>12861</v>
      </c>
      <c r="L33" s="70">
        <v>12725</v>
      </c>
      <c r="M33" s="70">
        <v>3217</v>
      </c>
      <c r="N33" s="70">
        <v>12053</v>
      </c>
      <c r="O33" s="70">
        <v>12037</v>
      </c>
      <c r="P33" s="70">
        <v>4695</v>
      </c>
      <c r="Q33" s="70">
        <v>11267</v>
      </c>
      <c r="R33" s="92">
        <f t="shared" si="18"/>
        <v>148355</v>
      </c>
      <c r="S33" s="94"/>
      <c r="T33" s="96"/>
      <c r="U33" s="96"/>
      <c r="V33" s="96"/>
      <c r="W33" s="96"/>
    </row>
    <row r="34" customHeight="1" spans="1:23">
      <c r="A34" s="55">
        <v>32</v>
      </c>
      <c r="B34" s="81"/>
      <c r="C34" s="82"/>
      <c r="D34" s="67" t="s">
        <v>46</v>
      </c>
      <c r="E34" s="70" t="s">
        <v>23</v>
      </c>
      <c r="F34" s="71">
        <v>2816.761154</v>
      </c>
      <c r="G34" s="71">
        <v>1962.741657</v>
      </c>
      <c r="H34" s="71">
        <v>3073.449813</v>
      </c>
      <c r="I34" s="71">
        <v>3132.675489</v>
      </c>
      <c r="J34" s="90">
        <v>2692.431947</v>
      </c>
      <c r="K34" s="90">
        <v>2929.911352</v>
      </c>
      <c r="L34" s="70">
        <v>2967.61729</v>
      </c>
      <c r="M34" s="70">
        <v>2800.118481</v>
      </c>
      <c r="N34" s="70">
        <v>3027.098553</v>
      </c>
      <c r="O34" s="70">
        <v>3349.195298</v>
      </c>
      <c r="P34" s="70">
        <v>3354.048553</v>
      </c>
      <c r="Q34" s="70">
        <v>3493.418809</v>
      </c>
      <c r="R34" s="92">
        <f t="shared" si="18"/>
        <v>35599.468396</v>
      </c>
      <c r="S34" s="96"/>
      <c r="T34" s="96"/>
      <c r="U34" s="96"/>
      <c r="V34" s="96"/>
      <c r="W34" s="96"/>
    </row>
    <row r="35" customHeight="1" spans="1:23">
      <c r="A35" s="55">
        <v>33</v>
      </c>
      <c r="B35" s="81"/>
      <c r="C35" s="82"/>
      <c r="D35" s="76" t="s">
        <v>47</v>
      </c>
      <c r="E35" s="77" t="s">
        <v>34</v>
      </c>
      <c r="F35" s="75">
        <f t="shared" ref="F35:R35" si="19">F31/F34</f>
        <v>244.560316738875</v>
      </c>
      <c r="G35" s="75">
        <f t="shared" si="19"/>
        <v>302.394356324603</v>
      </c>
      <c r="H35" s="75">
        <f t="shared" si="19"/>
        <v>241.784328755525</v>
      </c>
      <c r="I35" s="75">
        <f t="shared" si="19"/>
        <v>237.005639178596</v>
      </c>
      <c r="J35" s="75">
        <f t="shared" si="19"/>
        <v>279.748574829996</v>
      </c>
      <c r="K35" s="75">
        <f t="shared" si="19"/>
        <v>267.843939873577</v>
      </c>
      <c r="L35" s="75">
        <f t="shared" si="19"/>
        <v>272.779445896812</v>
      </c>
      <c r="M35" s="75">
        <f t="shared" si="19"/>
        <v>284.764735996184</v>
      </c>
      <c r="N35" s="75">
        <f t="shared" si="19"/>
        <v>266.385116269454</v>
      </c>
      <c r="O35" s="75">
        <f t="shared" si="19"/>
        <v>242.743085327239</v>
      </c>
      <c r="P35" s="75">
        <f t="shared" si="19"/>
        <v>231.880364195789</v>
      </c>
      <c r="Q35" s="75">
        <f t="shared" si="19"/>
        <v>228.836862600175</v>
      </c>
      <c r="R35" s="75">
        <f t="shared" si="19"/>
        <v>255.884038921017</v>
      </c>
      <c r="S35" s="96"/>
      <c r="T35" s="96"/>
      <c r="U35" s="96"/>
      <c r="V35" s="96"/>
      <c r="W35" s="96"/>
    </row>
    <row r="36" customHeight="1" spans="1:23">
      <c r="A36" s="55">
        <v>34</v>
      </c>
      <c r="B36" s="81"/>
      <c r="C36" s="82"/>
      <c r="D36" s="76" t="s">
        <v>48</v>
      </c>
      <c r="E36" s="77" t="s">
        <v>36</v>
      </c>
      <c r="F36" s="75">
        <f t="shared" ref="F36:R36" si="20">F32/F34</f>
        <v>2.26785291714514</v>
      </c>
      <c r="G36" s="75">
        <f t="shared" si="20"/>
        <v>1.89072259549031</v>
      </c>
      <c r="H36" s="75">
        <f t="shared" si="20"/>
        <v>1.55232728376424</v>
      </c>
      <c r="I36" s="75">
        <f t="shared" si="20"/>
        <v>2.47328522446903</v>
      </c>
      <c r="J36" s="75">
        <f t="shared" si="20"/>
        <v>3.05448760150223</v>
      </c>
      <c r="K36" s="75">
        <f t="shared" si="20"/>
        <v>0.743025893433243</v>
      </c>
      <c r="L36" s="75">
        <f t="shared" si="20"/>
        <v>0.940822123327095</v>
      </c>
      <c r="M36" s="75">
        <f t="shared" si="20"/>
        <v>0.983172683113333</v>
      </c>
      <c r="N36" s="75">
        <f t="shared" si="20"/>
        <v>0.848667446738395</v>
      </c>
      <c r="O36" s="75">
        <f t="shared" si="20"/>
        <v>1.15221707205442</v>
      </c>
      <c r="P36" s="75">
        <f t="shared" si="20"/>
        <v>0.729267916474315</v>
      </c>
      <c r="Q36" s="75">
        <f t="shared" si="20"/>
        <v>0.565062509801126</v>
      </c>
      <c r="R36" s="75">
        <f t="shared" si="20"/>
        <v>1.38799825464675</v>
      </c>
      <c r="S36" s="96"/>
      <c r="T36" s="96"/>
      <c r="U36" s="96"/>
      <c r="V36" s="96"/>
      <c r="W36" s="96"/>
    </row>
    <row r="37" ht="15" spans="1:23">
      <c r="A37" s="55">
        <v>35</v>
      </c>
      <c r="B37" s="81"/>
      <c r="C37" s="82"/>
      <c r="D37" s="76" t="s">
        <v>49</v>
      </c>
      <c r="E37" s="75" t="s">
        <v>38</v>
      </c>
      <c r="F37" s="75">
        <f t="shared" ref="F37:R37" si="21">F33/F34</f>
        <v>5.26349207100717</v>
      </c>
      <c r="G37" s="75">
        <f t="shared" si="21"/>
        <v>6.13529547154254</v>
      </c>
      <c r="H37" s="75">
        <f t="shared" si="21"/>
        <v>5.19806763475529</v>
      </c>
      <c r="I37" s="75">
        <f t="shared" si="21"/>
        <v>5.15342238820703</v>
      </c>
      <c r="J37" s="75">
        <f t="shared" si="21"/>
        <v>7.61839125510867</v>
      </c>
      <c r="K37" s="75">
        <f t="shared" si="21"/>
        <v>4.38955260240925</v>
      </c>
      <c r="L37" s="75">
        <f t="shared" si="21"/>
        <v>4.28795183357353</v>
      </c>
      <c r="M37" s="75">
        <f t="shared" si="21"/>
        <v>1.14887995698351</v>
      </c>
      <c r="N37" s="75">
        <f t="shared" si="21"/>
        <v>3.98170055879248</v>
      </c>
      <c r="O37" s="75">
        <f t="shared" si="21"/>
        <v>3.59399764092228</v>
      </c>
      <c r="P37" s="75">
        <f t="shared" si="21"/>
        <v>1.39980084539939</v>
      </c>
      <c r="Q37" s="75">
        <f t="shared" si="21"/>
        <v>3.22520734444239</v>
      </c>
      <c r="R37" s="75">
        <f t="shared" si="21"/>
        <v>4.16733751048567</v>
      </c>
      <c r="S37" s="96"/>
      <c r="T37" s="96"/>
      <c r="U37" s="96"/>
      <c r="V37" s="96"/>
      <c r="W37" s="96"/>
    </row>
    <row r="38" customHeight="1" spans="1:23">
      <c r="A38" s="55">
        <v>36</v>
      </c>
      <c r="B38" s="81"/>
      <c r="C38" s="79" t="s">
        <v>53</v>
      </c>
      <c r="D38" s="67" t="s">
        <v>20</v>
      </c>
      <c r="E38" s="68" t="s">
        <v>21</v>
      </c>
      <c r="F38" s="71">
        <v>253225</v>
      </c>
      <c r="G38" s="71">
        <v>186417</v>
      </c>
      <c r="H38" s="71">
        <v>284523</v>
      </c>
      <c r="I38" s="71">
        <v>296612.527462044</v>
      </c>
      <c r="J38" s="90">
        <v>291543</v>
      </c>
      <c r="K38" s="90">
        <v>308315</v>
      </c>
      <c r="L38" s="70">
        <v>321862</v>
      </c>
      <c r="M38" s="70">
        <v>314238</v>
      </c>
      <c r="N38" s="70">
        <v>322506</v>
      </c>
      <c r="O38" s="70">
        <v>326286</v>
      </c>
      <c r="P38" s="70">
        <v>300972</v>
      </c>
      <c r="Q38" s="70">
        <v>319846</v>
      </c>
      <c r="R38" s="92">
        <f t="shared" ref="R38:R42" si="22">SUM(F38:Q38)</f>
        <v>3526345.52746204</v>
      </c>
      <c r="S38" s="96"/>
      <c r="T38" s="96"/>
      <c r="U38" s="96"/>
      <c r="V38" s="96"/>
      <c r="W38" s="96"/>
    </row>
    <row r="39" ht="15" spans="1:18">
      <c r="A39" s="55">
        <v>37</v>
      </c>
      <c r="B39" s="81"/>
      <c r="C39" s="82"/>
      <c r="D39" s="67" t="s">
        <v>46</v>
      </c>
      <c r="E39" s="70" t="s">
        <v>23</v>
      </c>
      <c r="F39" s="71">
        <v>2493.752998</v>
      </c>
      <c r="G39" s="71">
        <v>1772.632232</v>
      </c>
      <c r="H39" s="71">
        <v>2742.882342</v>
      </c>
      <c r="I39" s="71">
        <v>2815.666264</v>
      </c>
      <c r="J39" s="90">
        <v>2403.302352</v>
      </c>
      <c r="K39" s="90">
        <v>2620.825175</v>
      </c>
      <c r="L39" s="70">
        <v>2629.717922</v>
      </c>
      <c r="M39" s="70">
        <v>2522.376309</v>
      </c>
      <c r="N39" s="70">
        <v>2719.711511</v>
      </c>
      <c r="O39" s="70">
        <v>3000.823239</v>
      </c>
      <c r="P39" s="70">
        <v>3057.287439</v>
      </c>
      <c r="Q39" s="70">
        <v>3150.536241</v>
      </c>
      <c r="R39" s="92">
        <f t="shared" si="22"/>
        <v>31929.514024</v>
      </c>
    </row>
    <row r="40" ht="15" spans="1:18">
      <c r="A40" s="55">
        <v>38</v>
      </c>
      <c r="B40" s="81"/>
      <c r="C40" s="83"/>
      <c r="D40" s="76" t="s">
        <v>47</v>
      </c>
      <c r="E40" s="77" t="s">
        <v>34</v>
      </c>
      <c r="F40" s="75">
        <f t="shared" ref="F40:R40" si="23">F38/F39</f>
        <v>101.543737572682</v>
      </c>
      <c r="G40" s="75">
        <f t="shared" si="23"/>
        <v>105.163945817273</v>
      </c>
      <c r="H40" s="75">
        <f t="shared" si="23"/>
        <v>103.731390750264</v>
      </c>
      <c r="I40" s="75">
        <f t="shared" si="23"/>
        <v>105.343637935509</v>
      </c>
      <c r="J40" s="75">
        <f t="shared" si="23"/>
        <v>121.309330787024</v>
      </c>
      <c r="K40" s="75">
        <f t="shared" si="23"/>
        <v>117.640429793262</v>
      </c>
      <c r="L40" s="75">
        <f t="shared" si="23"/>
        <v>122.394115850727</v>
      </c>
      <c r="M40" s="75">
        <f t="shared" si="23"/>
        <v>124.580142494512</v>
      </c>
      <c r="N40" s="75">
        <f t="shared" si="23"/>
        <v>118.580959302341</v>
      </c>
      <c r="O40" s="75">
        <f t="shared" si="23"/>
        <v>108.732162481097</v>
      </c>
      <c r="P40" s="75">
        <f t="shared" si="23"/>
        <v>98.4441293156407</v>
      </c>
      <c r="Q40" s="75">
        <f t="shared" si="23"/>
        <v>101.521130224637</v>
      </c>
      <c r="R40" s="75">
        <f t="shared" si="23"/>
        <v>110.441565907062</v>
      </c>
    </row>
    <row r="41" ht="15" spans="1:18">
      <c r="A41" s="55">
        <v>39</v>
      </c>
      <c r="B41" s="81"/>
      <c r="C41" s="84" t="s">
        <v>54</v>
      </c>
      <c r="D41" s="67" t="s">
        <v>20</v>
      </c>
      <c r="E41" s="68" t="s">
        <v>21</v>
      </c>
      <c r="F41" s="71">
        <v>88344</v>
      </c>
      <c r="G41" s="71">
        <v>64889</v>
      </c>
      <c r="H41" s="71">
        <v>97951</v>
      </c>
      <c r="I41" s="71">
        <v>103417.132981149</v>
      </c>
      <c r="J41" s="90">
        <v>103397</v>
      </c>
      <c r="K41" s="90">
        <v>111266</v>
      </c>
      <c r="L41" s="70">
        <v>118840</v>
      </c>
      <c r="M41" s="70">
        <v>115838</v>
      </c>
      <c r="N41" s="70">
        <v>112092</v>
      </c>
      <c r="O41" s="70">
        <v>119092</v>
      </c>
      <c r="P41" s="70">
        <v>104643</v>
      </c>
      <c r="Q41" s="70">
        <v>106948</v>
      </c>
      <c r="R41" s="92">
        <f t="shared" si="22"/>
        <v>1246717.13298115</v>
      </c>
    </row>
    <row r="42" ht="15" spans="1:18">
      <c r="A42" s="55">
        <v>40</v>
      </c>
      <c r="B42" s="81"/>
      <c r="C42" s="85"/>
      <c r="D42" s="67" t="s">
        <v>46</v>
      </c>
      <c r="E42" s="70" t="s">
        <v>23</v>
      </c>
      <c r="F42" s="71">
        <v>2413.916294</v>
      </c>
      <c r="G42" s="71">
        <v>1716.746355</v>
      </c>
      <c r="H42" s="71">
        <v>2669.547083</v>
      </c>
      <c r="I42" s="71">
        <v>2715.711427</v>
      </c>
      <c r="J42" s="90">
        <v>2329.031155</v>
      </c>
      <c r="K42" s="90">
        <v>2555.195995</v>
      </c>
      <c r="L42" s="70">
        <v>2205.676796</v>
      </c>
      <c r="M42" s="70">
        <v>2442.777403</v>
      </c>
      <c r="N42" s="70">
        <v>2656.004388</v>
      </c>
      <c r="O42" s="70">
        <v>2930.39899</v>
      </c>
      <c r="P42" s="70">
        <v>3001.56492</v>
      </c>
      <c r="Q42" s="70">
        <v>3087.642824</v>
      </c>
      <c r="R42" s="92">
        <f t="shared" si="22"/>
        <v>30724.21363</v>
      </c>
    </row>
    <row r="43" ht="15" spans="1:18">
      <c r="A43" s="55">
        <v>41</v>
      </c>
      <c r="B43" s="81"/>
      <c r="C43" s="86"/>
      <c r="D43" s="76" t="s">
        <v>47</v>
      </c>
      <c r="E43" s="77" t="s">
        <v>34</v>
      </c>
      <c r="F43" s="75">
        <f t="shared" ref="F43:R43" si="24">F41/F42</f>
        <v>36.5977893349437</v>
      </c>
      <c r="G43" s="75">
        <f t="shared" si="24"/>
        <v>37.7976628935379</v>
      </c>
      <c r="H43" s="75">
        <f t="shared" si="24"/>
        <v>36.691991920189</v>
      </c>
      <c r="I43" s="75">
        <f t="shared" si="24"/>
        <v>38.0810464443905</v>
      </c>
      <c r="J43" s="75">
        <f t="shared" si="24"/>
        <v>44.3948548210812</v>
      </c>
      <c r="K43" s="75">
        <f t="shared" si="24"/>
        <v>43.5449962420593</v>
      </c>
      <c r="L43" s="75">
        <f t="shared" si="24"/>
        <v>53.8791541061304</v>
      </c>
      <c r="M43" s="75">
        <f t="shared" si="24"/>
        <v>47.4206122333284</v>
      </c>
      <c r="N43" s="75">
        <f t="shared" si="24"/>
        <v>42.2032435286775</v>
      </c>
      <c r="O43" s="75">
        <f t="shared" si="24"/>
        <v>40.6401996473525</v>
      </c>
      <c r="P43" s="75">
        <f t="shared" si="24"/>
        <v>34.8628141616207</v>
      </c>
      <c r="Q43" s="75">
        <f t="shared" si="24"/>
        <v>34.6374260548214</v>
      </c>
      <c r="R43" s="75">
        <f t="shared" si="24"/>
        <v>40.577674273291</v>
      </c>
    </row>
    <row r="44" ht="15" spans="1:23">
      <c r="A44" s="55">
        <v>42</v>
      </c>
      <c r="B44" s="81"/>
      <c r="C44" s="79" t="s">
        <v>55</v>
      </c>
      <c r="D44" s="67" t="s">
        <v>20</v>
      </c>
      <c r="E44" s="68" t="s">
        <v>21</v>
      </c>
      <c r="F44" s="71">
        <v>335343</v>
      </c>
      <c r="G44" s="71">
        <v>253763</v>
      </c>
      <c r="H44" s="71">
        <v>355342</v>
      </c>
      <c r="I44" s="71">
        <v>351031.195033147</v>
      </c>
      <c r="J44" s="90">
        <v>344102</v>
      </c>
      <c r="K44" s="90">
        <v>350766</v>
      </c>
      <c r="L44" s="70">
        <v>362459</v>
      </c>
      <c r="M44" s="70">
        <v>355350</v>
      </c>
      <c r="N44" s="70">
        <v>359378</v>
      </c>
      <c r="O44" s="70">
        <v>377292</v>
      </c>
      <c r="P44" s="70">
        <v>361597</v>
      </c>
      <c r="Q44" s="70">
        <v>376458</v>
      </c>
      <c r="R44" s="92">
        <f t="shared" ref="R44:R47" si="25">SUM(F44:Q44)</f>
        <v>4182881.19503315</v>
      </c>
      <c r="S44" s="94"/>
      <c r="T44" s="96"/>
      <c r="U44" s="96"/>
      <c r="V44" s="96"/>
      <c r="W44" s="96"/>
    </row>
    <row r="45" ht="15" spans="1:23">
      <c r="A45" s="55">
        <v>43</v>
      </c>
      <c r="B45" s="81"/>
      <c r="C45" s="82"/>
      <c r="D45" s="67" t="s">
        <v>22</v>
      </c>
      <c r="E45" s="70" t="s">
        <v>23</v>
      </c>
      <c r="F45" s="71">
        <v>2507</v>
      </c>
      <c r="G45" s="71">
        <v>1907</v>
      </c>
      <c r="H45" s="71">
        <v>2309</v>
      </c>
      <c r="I45" s="71">
        <v>5326</v>
      </c>
      <c r="J45" s="90">
        <v>3562</v>
      </c>
      <c r="K45" s="90">
        <v>5336</v>
      </c>
      <c r="L45" s="70">
        <v>6340</v>
      </c>
      <c r="M45" s="70">
        <v>4232</v>
      </c>
      <c r="N45" s="70">
        <v>3809</v>
      </c>
      <c r="O45" s="70">
        <v>1880</v>
      </c>
      <c r="P45" s="70">
        <v>1629</v>
      </c>
      <c r="Q45" s="70">
        <v>463</v>
      </c>
      <c r="R45" s="92">
        <f t="shared" si="25"/>
        <v>39300</v>
      </c>
      <c r="S45" s="94"/>
      <c r="T45" s="96"/>
      <c r="U45" s="96"/>
      <c r="V45" s="96"/>
      <c r="W45" s="96"/>
    </row>
    <row r="46" ht="15" spans="1:23">
      <c r="A46" s="55">
        <v>44</v>
      </c>
      <c r="B46" s="81"/>
      <c r="C46" s="82"/>
      <c r="D46" s="67" t="s">
        <v>24</v>
      </c>
      <c r="E46" s="70" t="s">
        <v>25</v>
      </c>
      <c r="F46" s="71">
        <v>117164</v>
      </c>
      <c r="G46" s="71">
        <v>84464</v>
      </c>
      <c r="H46" s="71">
        <v>122392</v>
      </c>
      <c r="I46" s="71">
        <v>117939</v>
      </c>
      <c r="J46" s="90">
        <v>106492</v>
      </c>
      <c r="K46" s="90">
        <v>115079</v>
      </c>
      <c r="L46" s="70">
        <v>119433</v>
      </c>
      <c r="M46" s="70">
        <v>111898</v>
      </c>
      <c r="N46" s="70">
        <v>115022</v>
      </c>
      <c r="O46" s="70">
        <v>127764</v>
      </c>
      <c r="P46" s="70">
        <v>123758</v>
      </c>
      <c r="Q46" s="70">
        <v>127958</v>
      </c>
      <c r="R46" s="92">
        <f t="shared" si="25"/>
        <v>1389363</v>
      </c>
      <c r="S46" s="94"/>
      <c r="T46" s="96"/>
      <c r="U46" s="96"/>
      <c r="V46" s="96"/>
      <c r="W46" s="96"/>
    </row>
    <row r="47" customHeight="1" spans="1:23">
      <c r="A47" s="55">
        <v>45</v>
      </c>
      <c r="B47" s="81"/>
      <c r="C47" s="82"/>
      <c r="D47" s="67" t="s">
        <v>46</v>
      </c>
      <c r="E47" s="70" t="s">
        <v>23</v>
      </c>
      <c r="F47" s="71">
        <v>2387.741237</v>
      </c>
      <c r="G47" s="71">
        <v>1721.383897</v>
      </c>
      <c r="H47" s="71">
        <v>2654.154292</v>
      </c>
      <c r="I47" s="71">
        <v>2640.020812</v>
      </c>
      <c r="J47" s="90">
        <v>2346.332087</v>
      </c>
      <c r="K47" s="90">
        <v>2566.503449</v>
      </c>
      <c r="L47" s="70">
        <v>2596.374475</v>
      </c>
      <c r="M47" s="70">
        <v>2417.552333</v>
      </c>
      <c r="N47" s="70">
        <v>2615.221762</v>
      </c>
      <c r="O47" s="70">
        <v>2924.823403</v>
      </c>
      <c r="P47" s="70">
        <v>2990.306426</v>
      </c>
      <c r="Q47" s="70">
        <v>3093.353554</v>
      </c>
      <c r="R47" s="92">
        <f t="shared" si="25"/>
        <v>30953.767727</v>
      </c>
      <c r="S47" s="96"/>
      <c r="T47" s="96"/>
      <c r="U47" s="96"/>
      <c r="V47" s="96"/>
      <c r="W47" s="96"/>
    </row>
    <row r="48" customHeight="1" spans="1:23">
      <c r="A48" s="55">
        <v>46</v>
      </c>
      <c r="B48" s="81"/>
      <c r="C48" s="82"/>
      <c r="D48" s="76" t="s">
        <v>47</v>
      </c>
      <c r="E48" s="77" t="s">
        <v>34</v>
      </c>
      <c r="F48" s="75">
        <f t="shared" ref="F48:R48" si="26">F44/F47</f>
        <v>140.443610389428</v>
      </c>
      <c r="G48" s="75">
        <f t="shared" si="26"/>
        <v>147.418016656397</v>
      </c>
      <c r="H48" s="75">
        <f t="shared" si="26"/>
        <v>133.881440529306</v>
      </c>
      <c r="I48" s="75">
        <f t="shared" si="26"/>
        <v>132.965313545091</v>
      </c>
      <c r="J48" s="75">
        <f t="shared" si="26"/>
        <v>146.655284606352</v>
      </c>
      <c r="K48" s="75">
        <f t="shared" si="26"/>
        <v>136.670768993773</v>
      </c>
      <c r="L48" s="75">
        <f t="shared" si="26"/>
        <v>139.601973247715</v>
      </c>
      <c r="M48" s="75">
        <f t="shared" si="26"/>
        <v>146.987510942126</v>
      </c>
      <c r="N48" s="75">
        <f t="shared" si="26"/>
        <v>137.417791952436</v>
      </c>
      <c r="O48" s="75">
        <f t="shared" si="26"/>
        <v>128.996506118288</v>
      </c>
      <c r="P48" s="75">
        <f t="shared" si="26"/>
        <v>120.923058873164</v>
      </c>
      <c r="Q48" s="75">
        <f t="shared" si="26"/>
        <v>121.698988954303</v>
      </c>
      <c r="R48" s="75">
        <f t="shared" si="26"/>
        <v>135.133184170809</v>
      </c>
      <c r="S48" s="96"/>
      <c r="T48" s="96"/>
      <c r="U48" s="96"/>
      <c r="V48" s="96"/>
      <c r="W48" s="96"/>
    </row>
    <row r="49" customHeight="1" spans="1:23">
      <c r="A49" s="55">
        <v>47</v>
      </c>
      <c r="B49" s="81"/>
      <c r="C49" s="82"/>
      <c r="D49" s="76" t="s">
        <v>48</v>
      </c>
      <c r="E49" s="77" t="s">
        <v>36</v>
      </c>
      <c r="F49" s="75">
        <f t="shared" ref="F49:R49" si="27">F45/F47</f>
        <v>1.04994626769098</v>
      </c>
      <c r="G49" s="75">
        <f t="shared" si="27"/>
        <v>1.10782958021362</v>
      </c>
      <c r="H49" s="75">
        <f t="shared" si="27"/>
        <v>0.869956960286618</v>
      </c>
      <c r="I49" s="75">
        <f t="shared" si="27"/>
        <v>2.01740833852184</v>
      </c>
      <c r="J49" s="75">
        <f t="shared" si="27"/>
        <v>1.51811417477325</v>
      </c>
      <c r="K49" s="75">
        <f t="shared" si="27"/>
        <v>2.079093251201</v>
      </c>
      <c r="L49" s="75">
        <f t="shared" si="27"/>
        <v>2.4418665570189</v>
      </c>
      <c r="M49" s="75">
        <f t="shared" si="27"/>
        <v>1.75053087465056</v>
      </c>
      <c r="N49" s="75">
        <f t="shared" si="27"/>
        <v>1.4564730438336</v>
      </c>
      <c r="O49" s="75">
        <f t="shared" si="27"/>
        <v>0.64277385023372</v>
      </c>
      <c r="P49" s="75">
        <f t="shared" si="27"/>
        <v>0.544760224516201</v>
      </c>
      <c r="Q49" s="75">
        <f t="shared" si="27"/>
        <v>0.149675745729516</v>
      </c>
      <c r="R49" s="75">
        <f t="shared" si="27"/>
        <v>1.26963542359723</v>
      </c>
      <c r="S49" s="96"/>
      <c r="T49" s="96"/>
      <c r="U49" s="96"/>
      <c r="V49" s="96"/>
      <c r="W49" s="96"/>
    </row>
    <row r="50" ht="15" spans="1:23">
      <c r="A50" s="55">
        <v>48</v>
      </c>
      <c r="B50" s="81"/>
      <c r="C50" s="83"/>
      <c r="D50" s="76" t="s">
        <v>49</v>
      </c>
      <c r="E50" s="75" t="s">
        <v>38</v>
      </c>
      <c r="F50" s="75">
        <f t="shared" ref="F50:R50" si="28">F46/F47</f>
        <v>49.0689686907644</v>
      </c>
      <c r="G50" s="75">
        <f t="shared" si="28"/>
        <v>49.067497463641</v>
      </c>
      <c r="H50" s="75">
        <f t="shared" si="28"/>
        <v>46.1133704129059</v>
      </c>
      <c r="I50" s="75">
        <f t="shared" si="28"/>
        <v>44.6735114601816</v>
      </c>
      <c r="J50" s="75">
        <f t="shared" si="28"/>
        <v>45.3865846995937</v>
      </c>
      <c r="K50" s="75">
        <f t="shared" si="28"/>
        <v>44.8388253851125</v>
      </c>
      <c r="L50" s="75">
        <f t="shared" si="28"/>
        <v>45.9999130133183</v>
      </c>
      <c r="M50" s="75">
        <f t="shared" si="28"/>
        <v>46.2856578004841</v>
      </c>
      <c r="N50" s="75">
        <f t="shared" si="28"/>
        <v>43.9817386316167</v>
      </c>
      <c r="O50" s="75">
        <f t="shared" si="28"/>
        <v>43.6826373410963</v>
      </c>
      <c r="P50" s="75">
        <f t="shared" si="28"/>
        <v>41.3863940243561</v>
      </c>
      <c r="Q50" s="75">
        <f t="shared" si="28"/>
        <v>41.3654623586554</v>
      </c>
      <c r="R50" s="75">
        <f t="shared" si="28"/>
        <v>44.8851012986087</v>
      </c>
      <c r="S50" s="96"/>
      <c r="T50" s="96"/>
      <c r="U50" s="96"/>
      <c r="V50" s="96"/>
      <c r="W50" s="96"/>
    </row>
    <row r="51" ht="15" spans="1:18">
      <c r="A51" s="55">
        <v>49</v>
      </c>
      <c r="B51" s="81"/>
      <c r="C51" s="79" t="s">
        <v>56</v>
      </c>
      <c r="D51" s="67" t="s">
        <v>20</v>
      </c>
      <c r="E51" s="68" t="s">
        <v>21</v>
      </c>
      <c r="F51" s="71">
        <v>782261</v>
      </c>
      <c r="G51" s="71">
        <v>634307</v>
      </c>
      <c r="H51" s="71">
        <v>861299</v>
      </c>
      <c r="I51" s="71">
        <v>861015.128878184</v>
      </c>
      <c r="J51" s="90">
        <v>893586</v>
      </c>
      <c r="K51" s="90">
        <v>977766</v>
      </c>
      <c r="L51" s="70">
        <v>1007451</v>
      </c>
      <c r="M51" s="70">
        <v>964016</v>
      </c>
      <c r="N51" s="70">
        <v>980669</v>
      </c>
      <c r="O51" s="70">
        <v>1006151</v>
      </c>
      <c r="P51" s="70">
        <v>965787</v>
      </c>
      <c r="Q51" s="70">
        <v>996569</v>
      </c>
      <c r="R51" s="92">
        <f t="shared" ref="R51:R55" si="29">SUM(F51:Q51)</f>
        <v>10930877.1288782</v>
      </c>
    </row>
    <row r="52" ht="15" spans="1:18">
      <c r="A52" s="55">
        <v>50</v>
      </c>
      <c r="B52" s="81"/>
      <c r="C52" s="82"/>
      <c r="D52" s="67" t="s">
        <v>22</v>
      </c>
      <c r="E52" s="70" t="s">
        <v>23</v>
      </c>
      <c r="F52" s="71">
        <v>163</v>
      </c>
      <c r="G52" s="71">
        <v>169</v>
      </c>
      <c r="H52" s="71">
        <v>221</v>
      </c>
      <c r="I52" s="71">
        <v>666</v>
      </c>
      <c r="J52" s="90">
        <v>913</v>
      </c>
      <c r="K52" s="90">
        <v>483</v>
      </c>
      <c r="L52" s="70">
        <v>127</v>
      </c>
      <c r="M52" s="70">
        <v>151</v>
      </c>
      <c r="N52" s="70">
        <v>159</v>
      </c>
      <c r="O52" s="70">
        <v>158</v>
      </c>
      <c r="P52" s="70">
        <v>149</v>
      </c>
      <c r="Q52" s="70">
        <v>204</v>
      </c>
      <c r="R52" s="92">
        <f t="shared" si="29"/>
        <v>3563</v>
      </c>
    </row>
    <row r="53" ht="15" spans="1:18">
      <c r="A53" s="55">
        <v>51</v>
      </c>
      <c r="B53" s="81"/>
      <c r="C53" s="82"/>
      <c r="D53" s="67" t="s">
        <v>26</v>
      </c>
      <c r="E53" s="70" t="s">
        <v>25</v>
      </c>
      <c r="F53" s="71">
        <v>1341000</v>
      </c>
      <c r="G53" s="71">
        <v>1031000</v>
      </c>
      <c r="H53" s="71">
        <v>1348000</v>
      </c>
      <c r="I53" s="71">
        <v>1073000</v>
      </c>
      <c r="J53" s="90">
        <v>1286000</v>
      </c>
      <c r="K53" s="90">
        <v>1381000</v>
      </c>
      <c r="L53" s="70">
        <v>220404</v>
      </c>
      <c r="M53" s="70">
        <v>226072</v>
      </c>
      <c r="N53" s="70">
        <v>231758</v>
      </c>
      <c r="O53" s="70">
        <v>237307</v>
      </c>
      <c r="P53" s="70">
        <v>1409000</v>
      </c>
      <c r="Q53" s="70">
        <v>1485000</v>
      </c>
      <c r="R53" s="92">
        <f t="shared" si="29"/>
        <v>11269541</v>
      </c>
    </row>
    <row r="54" ht="15" spans="1:18">
      <c r="A54" s="55">
        <v>52</v>
      </c>
      <c r="B54" s="81"/>
      <c r="C54" s="82"/>
      <c r="D54" s="73" t="s">
        <v>45</v>
      </c>
      <c r="E54" s="74" t="s">
        <v>30</v>
      </c>
      <c r="F54" s="75">
        <f t="shared" ref="F54:Q54" si="30">(F51*$S$3+F52*$S$4)/1000</f>
        <v>96.1817842</v>
      </c>
      <c r="G54" s="75">
        <f t="shared" si="30"/>
        <v>77.9997802</v>
      </c>
      <c r="H54" s="75">
        <f t="shared" si="30"/>
        <v>105.9104662</v>
      </c>
      <c r="I54" s="75">
        <f t="shared" si="30"/>
        <v>105.989987939129</v>
      </c>
      <c r="J54" s="75">
        <f t="shared" si="30"/>
        <v>110.0564517</v>
      </c>
      <c r="K54" s="75">
        <f t="shared" si="30"/>
        <v>120.2916207</v>
      </c>
      <c r="L54" s="75">
        <f t="shared" si="30"/>
        <v>123.8483796</v>
      </c>
      <c r="M54" s="75">
        <f t="shared" si="30"/>
        <v>118.5163885</v>
      </c>
      <c r="N54" s="75">
        <f t="shared" si="30"/>
        <v>120.565099</v>
      </c>
      <c r="O54" s="75">
        <f t="shared" si="30"/>
        <v>123.6965797</v>
      </c>
      <c r="P54" s="75">
        <f t="shared" si="30"/>
        <v>118.7335302</v>
      </c>
      <c r="Q54" s="75">
        <f t="shared" si="30"/>
        <v>122.5307785</v>
      </c>
      <c r="R54" s="92">
        <f t="shared" si="29"/>
        <v>1344.32084643913</v>
      </c>
    </row>
    <row r="55" ht="15" spans="1:18">
      <c r="A55" s="55">
        <v>53</v>
      </c>
      <c r="B55" s="81"/>
      <c r="C55" s="82"/>
      <c r="D55" s="67" t="s">
        <v>46</v>
      </c>
      <c r="E55" s="70" t="s">
        <v>23</v>
      </c>
      <c r="F55" s="71">
        <v>1924.815454</v>
      </c>
      <c r="G55" s="71">
        <v>1472.734456</v>
      </c>
      <c r="H55" s="71">
        <v>2055.764759</v>
      </c>
      <c r="I55" s="71">
        <v>2048.976281</v>
      </c>
      <c r="J55" s="90">
        <v>1851.172225</v>
      </c>
      <c r="K55" s="90">
        <v>2262.470283</v>
      </c>
      <c r="L55" s="70">
        <v>2177.852345</v>
      </c>
      <c r="M55" s="70">
        <v>1886.903451</v>
      </c>
      <c r="N55" s="70">
        <v>2055.074992</v>
      </c>
      <c r="O55" s="70">
        <v>2346.23819</v>
      </c>
      <c r="P55" s="70">
        <v>2420.620126</v>
      </c>
      <c r="Q55" s="70">
        <v>2433.443824</v>
      </c>
      <c r="R55" s="92">
        <f t="shared" si="29"/>
        <v>24936.066386</v>
      </c>
    </row>
    <row r="56" ht="15" spans="1:18">
      <c r="A56" s="55">
        <v>54</v>
      </c>
      <c r="B56" s="81"/>
      <c r="C56" s="82"/>
      <c r="D56" s="76" t="s">
        <v>47</v>
      </c>
      <c r="E56" s="77" t="s">
        <v>34</v>
      </c>
      <c r="F56" s="75">
        <f t="shared" ref="F56:R56" si="31">F51/F55</f>
        <v>406.408312222539</v>
      </c>
      <c r="G56" s="75">
        <f t="shared" si="31"/>
        <v>430.700183197181</v>
      </c>
      <c r="H56" s="75">
        <f t="shared" si="31"/>
        <v>418.967684035486</v>
      </c>
      <c r="I56" s="75">
        <f t="shared" si="31"/>
        <v>420.217225969042</v>
      </c>
      <c r="J56" s="75">
        <f t="shared" si="31"/>
        <v>482.713595165355</v>
      </c>
      <c r="K56" s="75">
        <f t="shared" si="31"/>
        <v>432.167444296107</v>
      </c>
      <c r="L56" s="75">
        <f t="shared" si="31"/>
        <v>462.58921194219</v>
      </c>
      <c r="M56" s="75">
        <f t="shared" si="31"/>
        <v>510.898424341268</v>
      </c>
      <c r="N56" s="75">
        <f t="shared" si="31"/>
        <v>477.193778240478</v>
      </c>
      <c r="O56" s="75">
        <f t="shared" si="31"/>
        <v>428.835829323876</v>
      </c>
      <c r="P56" s="75">
        <f t="shared" si="31"/>
        <v>398.983297555215</v>
      </c>
      <c r="Q56" s="75">
        <f t="shared" si="31"/>
        <v>409.53030851638</v>
      </c>
      <c r="R56" s="75">
        <f t="shared" si="31"/>
        <v>438.356112775477</v>
      </c>
    </row>
    <row r="57" ht="15" spans="1:18">
      <c r="A57" s="55">
        <v>55</v>
      </c>
      <c r="B57" s="87"/>
      <c r="C57" s="83"/>
      <c r="D57" s="76" t="s">
        <v>50</v>
      </c>
      <c r="E57" s="77" t="s">
        <v>42</v>
      </c>
      <c r="F57" s="78">
        <f t="shared" ref="F57:R57" si="32">F54/F55</f>
        <v>0.0499693536853741</v>
      </c>
      <c r="G57" s="78">
        <f t="shared" si="32"/>
        <v>0.0529625553895508</v>
      </c>
      <c r="H57" s="78">
        <f t="shared" si="32"/>
        <v>0.0515187672793451</v>
      </c>
      <c r="I57" s="78">
        <f t="shared" si="32"/>
        <v>0.0517282649496561</v>
      </c>
      <c r="J57" s="78">
        <f t="shared" si="32"/>
        <v>0.0594523028239579</v>
      </c>
      <c r="K57" s="78">
        <f t="shared" si="32"/>
        <v>0.0531682655033573</v>
      </c>
      <c r="L57" s="78">
        <f t="shared" si="32"/>
        <v>0.0568672067618983</v>
      </c>
      <c r="M57" s="78">
        <f t="shared" si="32"/>
        <v>0.0628099908541637</v>
      </c>
      <c r="N57" s="78">
        <f t="shared" si="32"/>
        <v>0.0586670070286175</v>
      </c>
      <c r="O57" s="78">
        <f t="shared" si="32"/>
        <v>0.0527212370113198</v>
      </c>
      <c r="P57" s="78">
        <f t="shared" si="32"/>
        <v>0.049050872924949</v>
      </c>
      <c r="Q57" s="78">
        <f t="shared" si="32"/>
        <v>0.0503528280749825</v>
      </c>
      <c r="R57" s="78">
        <f t="shared" si="32"/>
        <v>0.053910702098302</v>
      </c>
    </row>
    <row r="58" ht="15.9" customHeight="1" spans="1:18">
      <c r="A58" s="55">
        <v>56</v>
      </c>
      <c r="B58" s="66" t="s">
        <v>57</v>
      </c>
      <c r="C58" s="79" t="s">
        <v>58</v>
      </c>
      <c r="D58" s="67" t="s">
        <v>20</v>
      </c>
      <c r="E58" s="68" t="s">
        <v>21</v>
      </c>
      <c r="F58" s="71">
        <v>43560</v>
      </c>
      <c r="G58" s="71">
        <v>34330</v>
      </c>
      <c r="H58" s="71">
        <v>391297</v>
      </c>
      <c r="I58" s="71">
        <v>40991</v>
      </c>
      <c r="J58" s="90">
        <v>41184</v>
      </c>
      <c r="K58" s="90">
        <v>41524</v>
      </c>
      <c r="L58" s="70">
        <v>363462</v>
      </c>
      <c r="M58" s="70">
        <v>42063</v>
      </c>
      <c r="N58" s="70">
        <v>350602</v>
      </c>
      <c r="O58" s="70">
        <v>367813</v>
      </c>
      <c r="P58" s="70">
        <v>370964</v>
      </c>
      <c r="Q58" s="70">
        <v>395152</v>
      </c>
      <c r="R58" s="92">
        <f t="shared" ref="R58:R60" si="33">SUM(F58:Q58)</f>
        <v>2482942</v>
      </c>
    </row>
    <row r="59" ht="15.9" customHeight="1" spans="1:18">
      <c r="A59" s="55">
        <v>57</v>
      </c>
      <c r="B59" s="66"/>
      <c r="C59" s="82"/>
      <c r="D59" s="67" t="s">
        <v>24</v>
      </c>
      <c r="E59" s="70" t="s">
        <v>25</v>
      </c>
      <c r="F59" s="71">
        <v>174463</v>
      </c>
      <c r="G59" s="71">
        <v>128346</v>
      </c>
      <c r="H59" s="71">
        <v>181842</v>
      </c>
      <c r="I59" s="71">
        <v>183692</v>
      </c>
      <c r="J59" s="90">
        <v>179601</v>
      </c>
      <c r="K59" s="90">
        <v>212305</v>
      </c>
      <c r="L59" s="70">
        <v>216127</v>
      </c>
      <c r="M59" s="70">
        <v>207758</v>
      </c>
      <c r="N59" s="70">
        <v>206081</v>
      </c>
      <c r="O59" s="70">
        <v>226861</v>
      </c>
      <c r="P59" s="70">
        <v>233685</v>
      </c>
      <c r="Q59" s="70">
        <v>235185</v>
      </c>
      <c r="R59" s="92">
        <f t="shared" si="33"/>
        <v>2385946</v>
      </c>
    </row>
    <row r="60" ht="15" spans="1:18">
      <c r="A60" s="55">
        <v>58</v>
      </c>
      <c r="B60" s="66"/>
      <c r="C60" s="81"/>
      <c r="D60" s="68" t="s">
        <v>59</v>
      </c>
      <c r="E60" s="70" t="s">
        <v>23</v>
      </c>
      <c r="F60" s="71">
        <f>F28</f>
        <v>2869.32344</v>
      </c>
      <c r="G60" s="71">
        <f t="shared" ref="G60:Q60" si="34">G28</f>
        <v>1999.343</v>
      </c>
      <c r="H60" s="71">
        <f t="shared" si="34"/>
        <v>3119.306</v>
      </c>
      <c r="I60" s="71">
        <f t="shared" si="34"/>
        <v>3185.182</v>
      </c>
      <c r="J60" s="71">
        <f t="shared" si="34"/>
        <v>2737.615</v>
      </c>
      <c r="K60" s="71">
        <f t="shared" si="34"/>
        <v>2963.33383</v>
      </c>
      <c r="L60" s="71">
        <f t="shared" si="34"/>
        <v>3019.358</v>
      </c>
      <c r="M60" s="71">
        <f t="shared" si="34"/>
        <v>2852.771</v>
      </c>
      <c r="N60" s="71">
        <f t="shared" si="34"/>
        <v>3089.943</v>
      </c>
      <c r="O60" s="71">
        <f t="shared" si="34"/>
        <v>3421.66</v>
      </c>
      <c r="P60" s="71">
        <f t="shared" si="34"/>
        <v>3422.664</v>
      </c>
      <c r="Q60" s="71">
        <f t="shared" si="34"/>
        <v>3540.865</v>
      </c>
      <c r="R60" s="92">
        <f t="shared" si="33"/>
        <v>36221.36427</v>
      </c>
    </row>
    <row r="61" ht="15" spans="1:18">
      <c r="A61" s="55">
        <v>59</v>
      </c>
      <c r="B61" s="66"/>
      <c r="C61" s="81"/>
      <c r="D61" s="76" t="s">
        <v>60</v>
      </c>
      <c r="E61" s="77" t="s">
        <v>34</v>
      </c>
      <c r="F61" s="75">
        <f t="shared" ref="F61:R61" si="35">F58/F60</f>
        <v>15.1812791101724</v>
      </c>
      <c r="G61" s="75">
        <f t="shared" si="35"/>
        <v>17.1706405554225</v>
      </c>
      <c r="H61" s="75">
        <f t="shared" si="35"/>
        <v>125.443608289793</v>
      </c>
      <c r="I61" s="75">
        <f t="shared" si="35"/>
        <v>12.8692803111408</v>
      </c>
      <c r="J61" s="75">
        <f t="shared" si="35"/>
        <v>15.0437515866913</v>
      </c>
      <c r="K61" s="75">
        <f t="shared" si="35"/>
        <v>14.012596076629</v>
      </c>
      <c r="L61" s="75">
        <f t="shared" si="35"/>
        <v>120.377245758867</v>
      </c>
      <c r="M61" s="75">
        <f t="shared" si="35"/>
        <v>14.7446114672366</v>
      </c>
      <c r="N61" s="75">
        <f t="shared" si="35"/>
        <v>113.465523474058</v>
      </c>
      <c r="O61" s="75">
        <f t="shared" si="35"/>
        <v>107.495484647803</v>
      </c>
      <c r="P61" s="75">
        <f t="shared" si="35"/>
        <v>108.384579964612</v>
      </c>
      <c r="Q61" s="75">
        <f t="shared" si="35"/>
        <v>111.597589854456</v>
      </c>
      <c r="R61" s="75">
        <f t="shared" si="35"/>
        <v>68.5491021677633</v>
      </c>
    </row>
    <row r="62" ht="15" spans="1:18">
      <c r="A62" s="55">
        <v>60</v>
      </c>
      <c r="B62" s="66"/>
      <c r="C62" s="87"/>
      <c r="D62" s="76" t="s">
        <v>61</v>
      </c>
      <c r="E62" s="75" t="s">
        <v>38</v>
      </c>
      <c r="F62" s="75">
        <f t="shared" ref="F62:R62" si="36">F59/F60</f>
        <v>60.8028351101471</v>
      </c>
      <c r="G62" s="75">
        <f t="shared" si="36"/>
        <v>64.1940877578284</v>
      </c>
      <c r="H62" s="75">
        <f t="shared" si="36"/>
        <v>58.2956593549976</v>
      </c>
      <c r="I62" s="75">
        <f t="shared" si="36"/>
        <v>57.6708018568484</v>
      </c>
      <c r="J62" s="75">
        <f t="shared" si="36"/>
        <v>65.6049152273055</v>
      </c>
      <c r="K62" s="75">
        <f t="shared" si="36"/>
        <v>71.6439699944302</v>
      </c>
      <c r="L62" s="75">
        <f t="shared" si="36"/>
        <v>71.5804485589321</v>
      </c>
      <c r="M62" s="75">
        <f t="shared" si="36"/>
        <v>72.82673582983</v>
      </c>
      <c r="N62" s="75">
        <f t="shared" si="36"/>
        <v>66.6941105386086</v>
      </c>
      <c r="O62" s="75">
        <f t="shared" si="36"/>
        <v>66.3014443281916</v>
      </c>
      <c r="P62" s="75">
        <f t="shared" si="36"/>
        <v>68.275764141616</v>
      </c>
      <c r="Q62" s="75">
        <f t="shared" si="36"/>
        <v>66.4202108806746</v>
      </c>
      <c r="R62" s="75">
        <f t="shared" si="36"/>
        <v>65.8712350593635</v>
      </c>
    </row>
    <row r="63" ht="14.25" customHeight="1" spans="1:18">
      <c r="A63" s="55">
        <v>61</v>
      </c>
      <c r="B63" s="66"/>
      <c r="C63" s="79" t="s">
        <v>62</v>
      </c>
      <c r="D63" s="67" t="s">
        <v>20</v>
      </c>
      <c r="E63" s="68" t="s">
        <v>21</v>
      </c>
      <c r="F63" s="71">
        <v>348820</v>
      </c>
      <c r="G63" s="71">
        <v>285067</v>
      </c>
      <c r="H63" s="71">
        <v>351397</v>
      </c>
      <c r="I63" s="71">
        <v>254894</v>
      </c>
      <c r="J63" s="90">
        <v>318855</v>
      </c>
      <c r="K63" s="90">
        <v>332245</v>
      </c>
      <c r="L63" s="70">
        <v>809505</v>
      </c>
      <c r="M63" s="70">
        <v>797375</v>
      </c>
      <c r="N63" s="70">
        <v>806374</v>
      </c>
      <c r="O63" s="70">
        <v>812994</v>
      </c>
      <c r="P63" s="70">
        <v>777738</v>
      </c>
      <c r="Q63" s="70">
        <v>799423</v>
      </c>
      <c r="R63" s="92">
        <f t="shared" ref="R63:R66" si="37">SUM(F63:Q63)</f>
        <v>6694687</v>
      </c>
    </row>
    <row r="64" ht="15" spans="1:18">
      <c r="A64" s="55">
        <v>62</v>
      </c>
      <c r="B64" s="66"/>
      <c r="C64" s="82"/>
      <c r="D64" s="67" t="s">
        <v>22</v>
      </c>
      <c r="E64" s="70" t="s">
        <v>23</v>
      </c>
      <c r="F64" s="71">
        <v>4267</v>
      </c>
      <c r="G64" s="71">
        <v>1699</v>
      </c>
      <c r="H64" s="71">
        <v>2049</v>
      </c>
      <c r="I64" s="71">
        <v>3305</v>
      </c>
      <c r="J64" s="90">
        <v>8224</v>
      </c>
      <c r="K64" s="90">
        <v>2177</v>
      </c>
      <c r="L64" s="70">
        <v>2792</v>
      </c>
      <c r="M64" s="70">
        <v>2753</v>
      </c>
      <c r="N64" s="70">
        <v>2569</v>
      </c>
      <c r="O64" s="70">
        <v>3859</v>
      </c>
      <c r="P64" s="70">
        <v>2446</v>
      </c>
      <c r="Q64" s="70">
        <v>1974</v>
      </c>
      <c r="R64" s="92">
        <f t="shared" si="37"/>
        <v>38114</v>
      </c>
    </row>
    <row r="65" customHeight="1" spans="1:18">
      <c r="A65" s="55">
        <v>63</v>
      </c>
      <c r="B65" s="66"/>
      <c r="C65" s="82"/>
      <c r="D65" s="67" t="s">
        <v>24</v>
      </c>
      <c r="E65" s="70" t="s">
        <v>25</v>
      </c>
      <c r="F65" s="71">
        <v>14826</v>
      </c>
      <c r="G65" s="71">
        <v>12042</v>
      </c>
      <c r="H65" s="71">
        <v>15976</v>
      </c>
      <c r="I65" s="71">
        <v>161411</v>
      </c>
      <c r="J65" s="90">
        <v>20512</v>
      </c>
      <c r="K65" s="90">
        <v>12861</v>
      </c>
      <c r="L65" s="70">
        <v>12725</v>
      </c>
      <c r="M65" s="70">
        <v>3217</v>
      </c>
      <c r="N65" s="70">
        <v>12053</v>
      </c>
      <c r="O65" s="70">
        <v>12037</v>
      </c>
      <c r="P65" s="70">
        <v>4695</v>
      </c>
      <c r="Q65" s="70">
        <v>11267</v>
      </c>
      <c r="R65" s="92">
        <f t="shared" si="37"/>
        <v>293622</v>
      </c>
    </row>
    <row r="66" ht="15" spans="1:18">
      <c r="A66" s="55">
        <v>64</v>
      </c>
      <c r="B66" s="66"/>
      <c r="C66" s="82"/>
      <c r="D66" s="68" t="s">
        <v>59</v>
      </c>
      <c r="E66" s="70" t="s">
        <v>23</v>
      </c>
      <c r="F66" s="71">
        <f>F34</f>
        <v>2816.761154</v>
      </c>
      <c r="G66" s="71">
        <f t="shared" ref="G66:Q66" si="38">G34</f>
        <v>1962.741657</v>
      </c>
      <c r="H66" s="71">
        <f t="shared" si="38"/>
        <v>3073.449813</v>
      </c>
      <c r="I66" s="71">
        <f t="shared" si="38"/>
        <v>3132.675489</v>
      </c>
      <c r="J66" s="71">
        <f t="shared" si="38"/>
        <v>2692.431947</v>
      </c>
      <c r="K66" s="71">
        <f t="shared" si="38"/>
        <v>2929.911352</v>
      </c>
      <c r="L66" s="71">
        <f t="shared" si="38"/>
        <v>2967.61729</v>
      </c>
      <c r="M66" s="71">
        <f t="shared" si="38"/>
        <v>2800.118481</v>
      </c>
      <c r="N66" s="71">
        <f t="shared" si="38"/>
        <v>3027.098553</v>
      </c>
      <c r="O66" s="71">
        <f t="shared" si="38"/>
        <v>3349.195298</v>
      </c>
      <c r="P66" s="71">
        <f t="shared" si="38"/>
        <v>3354.048553</v>
      </c>
      <c r="Q66" s="71">
        <f t="shared" si="38"/>
        <v>3493.418809</v>
      </c>
      <c r="R66" s="92">
        <f t="shared" si="37"/>
        <v>35599.468396</v>
      </c>
    </row>
    <row r="67" ht="15" spans="1:18">
      <c r="A67" s="55">
        <v>65</v>
      </c>
      <c r="B67" s="66"/>
      <c r="C67" s="82"/>
      <c r="D67" s="76" t="s">
        <v>60</v>
      </c>
      <c r="E67" s="77" t="s">
        <v>34</v>
      </c>
      <c r="F67" s="75">
        <f t="shared" ref="F67:R67" si="39">F63/F66</f>
        <v>123.837265898335</v>
      </c>
      <c r="G67" s="75">
        <f t="shared" si="39"/>
        <v>145.239185698905</v>
      </c>
      <c r="H67" s="75">
        <f t="shared" si="39"/>
        <v>114.33308541876</v>
      </c>
      <c r="I67" s="75">
        <f t="shared" si="39"/>
        <v>81.3662318025051</v>
      </c>
      <c r="J67" s="75">
        <f t="shared" si="39"/>
        <v>118.426391558486</v>
      </c>
      <c r="K67" s="75">
        <f t="shared" si="39"/>
        <v>113.397628830376</v>
      </c>
      <c r="L67" s="75">
        <f t="shared" si="39"/>
        <v>272.779445896812</v>
      </c>
      <c r="M67" s="75">
        <f t="shared" si="39"/>
        <v>284.764735996184</v>
      </c>
      <c r="N67" s="75">
        <f t="shared" si="39"/>
        <v>266.385116269454</v>
      </c>
      <c r="O67" s="75">
        <f t="shared" si="39"/>
        <v>242.743085327239</v>
      </c>
      <c r="P67" s="75">
        <f t="shared" si="39"/>
        <v>231.880364195789</v>
      </c>
      <c r="Q67" s="75">
        <f t="shared" si="39"/>
        <v>228.836862600175</v>
      </c>
      <c r="R67" s="75">
        <f t="shared" si="39"/>
        <v>188.055813798394</v>
      </c>
    </row>
    <row r="68" ht="15" spans="1:18">
      <c r="A68" s="55">
        <v>66</v>
      </c>
      <c r="B68" s="66"/>
      <c r="C68" s="82"/>
      <c r="D68" s="76" t="s">
        <v>63</v>
      </c>
      <c r="E68" s="77" t="s">
        <v>36</v>
      </c>
      <c r="F68" s="75">
        <f t="shared" ref="F68:R68" si="40">F64/F66</f>
        <v>1.51486042540048</v>
      </c>
      <c r="G68" s="75">
        <f t="shared" si="40"/>
        <v>0.865625893219629</v>
      </c>
      <c r="H68" s="75">
        <f t="shared" si="40"/>
        <v>0.666677552805057</v>
      </c>
      <c r="I68" s="75">
        <f t="shared" si="40"/>
        <v>1.05500873346285</v>
      </c>
      <c r="J68" s="75">
        <f t="shared" si="40"/>
        <v>3.05448760150223</v>
      </c>
      <c r="K68" s="75">
        <f t="shared" si="40"/>
        <v>0.743025893433243</v>
      </c>
      <c r="L68" s="75">
        <f t="shared" si="40"/>
        <v>0.940822123327095</v>
      </c>
      <c r="M68" s="75">
        <f t="shared" si="40"/>
        <v>0.983172683113333</v>
      </c>
      <c r="N68" s="75">
        <f t="shared" si="40"/>
        <v>0.848667446738395</v>
      </c>
      <c r="O68" s="75">
        <f t="shared" si="40"/>
        <v>1.15221707205442</v>
      </c>
      <c r="P68" s="75">
        <f t="shared" si="40"/>
        <v>0.729267916474315</v>
      </c>
      <c r="Q68" s="75">
        <f t="shared" si="40"/>
        <v>0.565062509801126</v>
      </c>
      <c r="R68" s="75">
        <f t="shared" si="40"/>
        <v>1.07063396498029</v>
      </c>
    </row>
    <row r="69" ht="15" spans="1:18">
      <c r="A69" s="55">
        <v>67</v>
      </c>
      <c r="B69" s="66"/>
      <c r="C69" s="83"/>
      <c r="D69" s="76" t="s">
        <v>61</v>
      </c>
      <c r="E69" s="75" t="s">
        <v>38</v>
      </c>
      <c r="F69" s="75">
        <f t="shared" ref="F69:R69" si="41">F65/F66</f>
        <v>5.26349207100717</v>
      </c>
      <c r="G69" s="75">
        <f t="shared" si="41"/>
        <v>6.13529547154254</v>
      </c>
      <c r="H69" s="75">
        <f t="shared" si="41"/>
        <v>5.19806763475529</v>
      </c>
      <c r="I69" s="75">
        <f t="shared" si="41"/>
        <v>51.5249666193561</v>
      </c>
      <c r="J69" s="75">
        <f t="shared" si="41"/>
        <v>7.61839125510867</v>
      </c>
      <c r="K69" s="75">
        <f t="shared" si="41"/>
        <v>4.38955260240925</v>
      </c>
      <c r="L69" s="75">
        <f t="shared" si="41"/>
        <v>4.28795183357353</v>
      </c>
      <c r="M69" s="75">
        <f t="shared" si="41"/>
        <v>1.14887995698351</v>
      </c>
      <c r="N69" s="75">
        <f t="shared" si="41"/>
        <v>3.98170055879248</v>
      </c>
      <c r="O69" s="75">
        <f t="shared" si="41"/>
        <v>3.59399764092228</v>
      </c>
      <c r="P69" s="75">
        <f t="shared" si="41"/>
        <v>1.39980084539939</v>
      </c>
      <c r="Q69" s="75">
        <f t="shared" si="41"/>
        <v>3.22520734444239</v>
      </c>
      <c r="R69" s="75">
        <f t="shared" si="41"/>
        <v>8.2479321526327</v>
      </c>
    </row>
    <row r="70" ht="15.9" customHeight="1" spans="1:18">
      <c r="A70" s="55">
        <v>68</v>
      </c>
      <c r="B70" s="66"/>
      <c r="C70" s="99" t="s">
        <v>64</v>
      </c>
      <c r="D70" s="67" t="s">
        <v>20</v>
      </c>
      <c r="E70" s="68" t="s">
        <v>21</v>
      </c>
      <c r="F70" s="71">
        <v>563107</v>
      </c>
      <c r="G70" s="71">
        <v>381394</v>
      </c>
      <c r="H70" s="71">
        <v>575855</v>
      </c>
      <c r="I70" s="71">
        <v>562520</v>
      </c>
      <c r="J70" s="90">
        <v>548205</v>
      </c>
      <c r="K70" s="90">
        <v>576021</v>
      </c>
      <c r="L70" s="70">
        <v>608906</v>
      </c>
      <c r="M70" s="70">
        <v>603842</v>
      </c>
      <c r="N70" s="70">
        <v>611666</v>
      </c>
      <c r="O70" s="70">
        <v>629927</v>
      </c>
      <c r="P70" s="70">
        <v>594384</v>
      </c>
      <c r="Q70" s="70">
        <v>614488</v>
      </c>
      <c r="R70" s="92">
        <f t="shared" ref="R70:R73" si="42">SUM(F70:Q70)</f>
        <v>6870315</v>
      </c>
    </row>
    <row r="71" ht="15" spans="1:18">
      <c r="A71" s="55">
        <v>69</v>
      </c>
      <c r="B71" s="66"/>
      <c r="C71" s="81"/>
      <c r="D71" s="100" t="s">
        <v>65</v>
      </c>
      <c r="E71" s="70" t="s">
        <v>25</v>
      </c>
      <c r="F71" s="71">
        <v>4674000</v>
      </c>
      <c r="G71" s="71">
        <v>3403000</v>
      </c>
      <c r="H71" s="71">
        <v>4759000</v>
      </c>
      <c r="I71" s="71">
        <v>4581000</v>
      </c>
      <c r="J71" s="90">
        <v>4307000</v>
      </c>
      <c r="K71" s="90">
        <v>4597000</v>
      </c>
      <c r="L71" s="70">
        <f t="shared" ref="L71:Q71" si="43">L6</f>
        <v>4931000</v>
      </c>
      <c r="M71" s="70">
        <f t="shared" si="43"/>
        <v>4797000</v>
      </c>
      <c r="N71" s="70">
        <f t="shared" si="43"/>
        <v>4822000</v>
      </c>
      <c r="O71" s="70">
        <f t="shared" si="43"/>
        <v>5051000</v>
      </c>
      <c r="P71" s="70">
        <f t="shared" si="43"/>
        <v>4777000</v>
      </c>
      <c r="Q71" s="70">
        <f t="shared" si="43"/>
        <v>4976000</v>
      </c>
      <c r="R71" s="92">
        <f t="shared" si="42"/>
        <v>55675000</v>
      </c>
    </row>
    <row r="72" ht="15" spans="1:18">
      <c r="A72" s="55">
        <v>70</v>
      </c>
      <c r="B72" s="66"/>
      <c r="C72" s="87"/>
      <c r="D72" s="77" t="s">
        <v>66</v>
      </c>
      <c r="E72" s="101" t="s">
        <v>67</v>
      </c>
      <c r="F72" s="102">
        <f t="shared" ref="F72:R72" si="44">F70/F71</f>
        <v>0.120476465554129</v>
      </c>
      <c r="G72" s="102">
        <f t="shared" si="44"/>
        <v>0.11207581545695</v>
      </c>
      <c r="H72" s="102">
        <f t="shared" si="44"/>
        <v>0.121003362050851</v>
      </c>
      <c r="I72" s="102">
        <f t="shared" si="44"/>
        <v>0.122794149748963</v>
      </c>
      <c r="J72" s="102">
        <f t="shared" si="44"/>
        <v>0.127282331088925</v>
      </c>
      <c r="K72" s="102">
        <f t="shared" si="44"/>
        <v>0.125303676310637</v>
      </c>
      <c r="L72" s="102">
        <f t="shared" si="44"/>
        <v>0.12348529709998</v>
      </c>
      <c r="M72" s="102">
        <f t="shared" si="44"/>
        <v>0.125879091098603</v>
      </c>
      <c r="N72" s="102">
        <f t="shared" si="44"/>
        <v>0.126849025300705</v>
      </c>
      <c r="O72" s="102">
        <f t="shared" si="44"/>
        <v>0.124713324094239</v>
      </c>
      <c r="P72" s="102">
        <f t="shared" si="44"/>
        <v>0.124426208917731</v>
      </c>
      <c r="Q72" s="102">
        <f t="shared" si="44"/>
        <v>0.123490353697749</v>
      </c>
      <c r="R72" s="102">
        <f t="shared" si="44"/>
        <v>0.123400359227661</v>
      </c>
    </row>
    <row r="73" ht="15" spans="1:18">
      <c r="A73" s="55">
        <v>71</v>
      </c>
      <c r="B73" s="66"/>
      <c r="C73" s="79" t="s">
        <v>68</v>
      </c>
      <c r="D73" s="67" t="s">
        <v>20</v>
      </c>
      <c r="E73" s="68" t="s">
        <v>21</v>
      </c>
      <c r="F73" s="71">
        <v>160571</v>
      </c>
      <c r="G73" s="71">
        <v>117264</v>
      </c>
      <c r="H73" s="71">
        <v>192428</v>
      </c>
      <c r="I73" s="71">
        <v>222494</v>
      </c>
      <c r="J73" s="90">
        <v>212750</v>
      </c>
      <c r="K73" s="90">
        <v>281202</v>
      </c>
      <c r="L73" s="70">
        <v>394922</v>
      </c>
      <c r="M73" s="70">
        <v>411213</v>
      </c>
      <c r="N73" s="70">
        <v>395444</v>
      </c>
      <c r="O73" s="70">
        <v>251182</v>
      </c>
      <c r="P73" s="70">
        <v>220514</v>
      </c>
      <c r="Q73" s="70">
        <v>220925</v>
      </c>
      <c r="R73" s="92">
        <f t="shared" si="42"/>
        <v>3080909</v>
      </c>
    </row>
    <row r="74" ht="15" spans="1:18">
      <c r="A74" s="55">
        <v>72</v>
      </c>
      <c r="B74" s="66"/>
      <c r="C74" s="81"/>
      <c r="D74" s="68" t="s">
        <v>59</v>
      </c>
      <c r="E74" s="70" t="s">
        <v>23</v>
      </c>
      <c r="F74" s="69">
        <v>1949.62585</v>
      </c>
      <c r="G74" s="69">
        <v>1398.066968</v>
      </c>
      <c r="H74" s="69">
        <v>2009.8594</v>
      </c>
      <c r="I74" s="69">
        <v>2154.252526</v>
      </c>
      <c r="J74" s="90">
        <v>1880.371653</v>
      </c>
      <c r="K74" s="90">
        <v>2198.727118</v>
      </c>
      <c r="L74" s="70">
        <v>2153.20144</v>
      </c>
      <c r="M74" s="70">
        <v>2237.432235</v>
      </c>
      <c r="N74" s="70">
        <f>N10</f>
        <v>2244.811421</v>
      </c>
      <c r="O74" s="70">
        <f>O10</f>
        <v>2563.734648</v>
      </c>
      <c r="P74" s="70">
        <f>P10</f>
        <v>2604.907394</v>
      </c>
      <c r="Q74" s="70">
        <f>Q10</f>
        <v>2617.390501</v>
      </c>
      <c r="R74" s="97">
        <f>R10</f>
        <v>26012.372034</v>
      </c>
    </row>
    <row r="75" ht="15" spans="1:18">
      <c r="A75" s="55">
        <v>73</v>
      </c>
      <c r="B75" s="66"/>
      <c r="C75" s="87"/>
      <c r="D75" s="76" t="s">
        <v>60</v>
      </c>
      <c r="E75" s="77" t="s">
        <v>34</v>
      </c>
      <c r="F75" s="75">
        <f t="shared" ref="F75:R75" si="45">F73/F74</f>
        <v>82.3599051069209</v>
      </c>
      <c r="G75" s="75">
        <f t="shared" si="45"/>
        <v>83.8758104468712</v>
      </c>
      <c r="H75" s="75">
        <f t="shared" si="45"/>
        <v>95.7420205612393</v>
      </c>
      <c r="I75" s="75">
        <f t="shared" si="45"/>
        <v>103.281299343826</v>
      </c>
      <c r="J75" s="75">
        <f t="shared" si="45"/>
        <v>113.142526723679</v>
      </c>
      <c r="K75" s="75">
        <f t="shared" si="45"/>
        <v>127.893087640537</v>
      </c>
      <c r="L75" s="75">
        <f t="shared" si="45"/>
        <v>183.411543696534</v>
      </c>
      <c r="M75" s="75">
        <f t="shared" si="45"/>
        <v>183.787912575596</v>
      </c>
      <c r="N75" s="75">
        <f t="shared" si="45"/>
        <v>176.15911800014</v>
      </c>
      <c r="O75" s="75">
        <f t="shared" si="45"/>
        <v>97.9750381717352</v>
      </c>
      <c r="P75" s="75">
        <f t="shared" si="45"/>
        <v>84.6532972757188</v>
      </c>
      <c r="Q75" s="75">
        <f t="shared" si="45"/>
        <v>84.4065873684472</v>
      </c>
      <c r="R75" s="75">
        <f t="shared" si="45"/>
        <v>118.44014055977</v>
      </c>
    </row>
    <row r="76" ht="15" spans="1:18">
      <c r="A76" s="55">
        <v>74</v>
      </c>
      <c r="B76" s="66"/>
      <c r="C76" s="80" t="s">
        <v>69</v>
      </c>
      <c r="D76" s="67" t="s">
        <v>20</v>
      </c>
      <c r="E76" s="68" t="s">
        <v>21</v>
      </c>
      <c r="F76" s="71">
        <v>912</v>
      </c>
      <c r="G76" s="71">
        <v>1184</v>
      </c>
      <c r="H76" s="71">
        <v>4050</v>
      </c>
      <c r="I76" s="71">
        <v>7571</v>
      </c>
      <c r="J76" s="90">
        <v>7518</v>
      </c>
      <c r="K76" s="90">
        <v>9644</v>
      </c>
      <c r="L76" s="70">
        <v>10242</v>
      </c>
      <c r="M76" s="70">
        <v>9436</v>
      </c>
      <c r="N76" s="70">
        <v>10632</v>
      </c>
      <c r="O76" s="70">
        <v>5241</v>
      </c>
      <c r="P76" s="70">
        <v>2545</v>
      </c>
      <c r="Q76" s="70">
        <v>1246</v>
      </c>
      <c r="R76" s="92">
        <f t="shared" ref="R76:R80" si="46">SUM(F76:Q76)</f>
        <v>70221</v>
      </c>
    </row>
    <row r="77" ht="15" spans="1:18">
      <c r="A77" s="55">
        <v>75</v>
      </c>
      <c r="B77" s="66"/>
      <c r="C77" s="80"/>
      <c r="D77" s="68" t="s">
        <v>59</v>
      </c>
      <c r="E77" s="70" t="s">
        <v>23</v>
      </c>
      <c r="F77" s="103">
        <v>1949.62585</v>
      </c>
      <c r="G77" s="103">
        <v>1398.066968</v>
      </c>
      <c r="H77" s="103">
        <v>2009.8594</v>
      </c>
      <c r="I77" s="69">
        <v>2154.252526</v>
      </c>
      <c r="J77" s="90">
        <v>1880.371653</v>
      </c>
      <c r="K77" s="109">
        <v>2198.727118</v>
      </c>
      <c r="L77" s="110">
        <f t="shared" ref="F77:R77" si="47">L74</f>
        <v>2153.20144</v>
      </c>
      <c r="M77" s="110">
        <f t="shared" si="47"/>
        <v>2237.432235</v>
      </c>
      <c r="N77" s="110">
        <f t="shared" si="47"/>
        <v>2244.811421</v>
      </c>
      <c r="O77" s="110">
        <f t="shared" si="47"/>
        <v>2563.734648</v>
      </c>
      <c r="P77" s="110">
        <f t="shared" si="47"/>
        <v>2604.907394</v>
      </c>
      <c r="Q77" s="110">
        <f t="shared" si="47"/>
        <v>2617.390501</v>
      </c>
      <c r="R77" s="112">
        <f t="shared" si="47"/>
        <v>26012.372034</v>
      </c>
    </row>
    <row r="78" ht="15" spans="1:18">
      <c r="A78" s="55">
        <v>76</v>
      </c>
      <c r="B78" s="66"/>
      <c r="C78" s="80"/>
      <c r="D78" s="76" t="s">
        <v>60</v>
      </c>
      <c r="E78" s="77" t="s">
        <v>34</v>
      </c>
      <c r="F78" s="56">
        <f t="shared" ref="F78:R78" si="48">F76/F77</f>
        <v>0.467782061876129</v>
      </c>
      <c r="G78" s="56">
        <f t="shared" si="48"/>
        <v>0.846883609369419</v>
      </c>
      <c r="H78" s="56">
        <f t="shared" si="48"/>
        <v>2.0150663275252</v>
      </c>
      <c r="I78" s="56">
        <f t="shared" si="48"/>
        <v>3.51444406290556</v>
      </c>
      <c r="J78" s="56">
        <f t="shared" si="48"/>
        <v>3.99814578570442</v>
      </c>
      <c r="K78" s="56">
        <f t="shared" si="48"/>
        <v>4.38617412822577</v>
      </c>
      <c r="L78" s="56">
        <f t="shared" si="48"/>
        <v>4.75663809699106</v>
      </c>
      <c r="M78" s="56">
        <f t="shared" si="48"/>
        <v>4.21733443024253</v>
      </c>
      <c r="N78" s="56">
        <f t="shared" si="48"/>
        <v>4.73625530436038</v>
      </c>
      <c r="O78" s="56">
        <f t="shared" si="48"/>
        <v>2.04428332865438</v>
      </c>
      <c r="P78" s="56">
        <f t="shared" si="48"/>
        <v>0.977002102209857</v>
      </c>
      <c r="Q78" s="56">
        <f t="shared" si="48"/>
        <v>0.476046657739437</v>
      </c>
      <c r="R78" s="56">
        <f t="shared" si="48"/>
        <v>2.6995231310784</v>
      </c>
    </row>
    <row r="79" customHeight="1" spans="1:18">
      <c r="A79" s="55">
        <v>77</v>
      </c>
      <c r="B79" s="66"/>
      <c r="C79" s="80" t="s">
        <v>70</v>
      </c>
      <c r="D79" s="67" t="s">
        <v>20</v>
      </c>
      <c r="E79" s="68" t="s">
        <v>21</v>
      </c>
      <c r="F79" s="103">
        <v>2945</v>
      </c>
      <c r="G79" s="103">
        <v>2371</v>
      </c>
      <c r="H79" s="103">
        <v>3120</v>
      </c>
      <c r="I79" s="103">
        <v>3327</v>
      </c>
      <c r="J79" s="109">
        <v>3303</v>
      </c>
      <c r="K79" s="109">
        <v>2962</v>
      </c>
      <c r="L79" s="110">
        <v>2947</v>
      </c>
      <c r="M79" s="110">
        <v>3416</v>
      </c>
      <c r="N79" s="110">
        <v>3302</v>
      </c>
      <c r="O79" s="110">
        <v>3062</v>
      </c>
      <c r="P79" s="110">
        <v>5281</v>
      </c>
      <c r="Q79" s="110">
        <v>5223</v>
      </c>
      <c r="R79" s="92">
        <f t="shared" si="46"/>
        <v>41259</v>
      </c>
    </row>
    <row r="80" ht="15" spans="1:18">
      <c r="A80" s="55">
        <v>78</v>
      </c>
      <c r="B80" s="66"/>
      <c r="C80" s="80"/>
      <c r="D80" s="67" t="s">
        <v>24</v>
      </c>
      <c r="E80" s="70" t="s">
        <v>25</v>
      </c>
      <c r="F80" s="103">
        <v>14826</v>
      </c>
      <c r="G80" s="103">
        <v>12042</v>
      </c>
      <c r="H80" s="103">
        <v>15976</v>
      </c>
      <c r="I80" s="103">
        <v>16144</v>
      </c>
      <c r="J80" s="109">
        <v>20512</v>
      </c>
      <c r="K80" s="109">
        <v>12861</v>
      </c>
      <c r="L80" s="110">
        <v>12725</v>
      </c>
      <c r="M80" s="110">
        <v>3217</v>
      </c>
      <c r="N80" s="110">
        <v>12053</v>
      </c>
      <c r="O80" s="110">
        <v>12037</v>
      </c>
      <c r="P80" s="110">
        <v>4695</v>
      </c>
      <c r="Q80" s="110">
        <v>11267</v>
      </c>
      <c r="R80" s="92">
        <f t="shared" si="46"/>
        <v>148355</v>
      </c>
    </row>
    <row r="81" ht="15" spans="1:18">
      <c r="A81" s="55">
        <v>79</v>
      </c>
      <c r="B81" s="66"/>
      <c r="C81" s="80"/>
      <c r="D81" s="68" t="s">
        <v>59</v>
      </c>
      <c r="E81" s="70" t="s">
        <v>23</v>
      </c>
      <c r="F81" s="103">
        <v>1949.62585</v>
      </c>
      <c r="G81" s="103">
        <v>1398.066968</v>
      </c>
      <c r="H81" s="103">
        <v>2009.8594</v>
      </c>
      <c r="I81" s="69">
        <v>2154.252526</v>
      </c>
      <c r="J81" s="90">
        <v>1880.371653</v>
      </c>
      <c r="K81" s="109">
        <v>2198.727118</v>
      </c>
      <c r="L81" s="110">
        <f t="shared" ref="F81:R81" si="49">L77</f>
        <v>2153.20144</v>
      </c>
      <c r="M81" s="110">
        <f t="shared" si="49"/>
        <v>2237.432235</v>
      </c>
      <c r="N81" s="110">
        <f t="shared" si="49"/>
        <v>2244.811421</v>
      </c>
      <c r="O81" s="110">
        <f t="shared" si="49"/>
        <v>2563.734648</v>
      </c>
      <c r="P81" s="110">
        <f t="shared" si="49"/>
        <v>2604.907394</v>
      </c>
      <c r="Q81" s="110">
        <f t="shared" si="49"/>
        <v>2617.390501</v>
      </c>
      <c r="R81" s="112">
        <f t="shared" si="49"/>
        <v>26012.372034</v>
      </c>
    </row>
    <row r="82" ht="15" spans="1:18">
      <c r="A82" s="55">
        <v>80</v>
      </c>
      <c r="B82" s="66"/>
      <c r="C82" s="80"/>
      <c r="D82" s="76" t="s">
        <v>60</v>
      </c>
      <c r="E82" s="77" t="s">
        <v>34</v>
      </c>
      <c r="F82" s="56">
        <f t="shared" ref="F82:R82" si="50">F79/F81</f>
        <v>1.510546241475</v>
      </c>
      <c r="G82" s="56">
        <f t="shared" si="50"/>
        <v>1.69591303869501</v>
      </c>
      <c r="H82" s="56">
        <f t="shared" si="50"/>
        <v>1.55234739305645</v>
      </c>
      <c r="I82" s="56">
        <f t="shared" si="50"/>
        <v>1.54438718759567</v>
      </c>
      <c r="J82" s="56">
        <f t="shared" si="50"/>
        <v>1.75656764168418</v>
      </c>
      <c r="K82" s="56">
        <f t="shared" si="50"/>
        <v>1.34714307007515</v>
      </c>
      <c r="L82" s="56">
        <f t="shared" si="50"/>
        <v>1.3686596828581</v>
      </c>
      <c r="M82" s="56">
        <f t="shared" si="50"/>
        <v>1.52675014982074</v>
      </c>
      <c r="N82" s="56">
        <f t="shared" si="50"/>
        <v>1.47094761239635</v>
      </c>
      <c r="O82" s="56">
        <f t="shared" si="50"/>
        <v>1.19435137423005</v>
      </c>
      <c r="P82" s="56">
        <f t="shared" si="50"/>
        <v>2.02732734843625</v>
      </c>
      <c r="Q82" s="56">
        <f t="shared" si="50"/>
        <v>1.99549895134276</v>
      </c>
      <c r="R82" s="56">
        <f t="shared" si="50"/>
        <v>1.58612985951729</v>
      </c>
    </row>
    <row r="83" ht="15" spans="1:18">
      <c r="A83" s="55">
        <v>81</v>
      </c>
      <c r="B83" s="66"/>
      <c r="C83" s="80"/>
      <c r="D83" s="76" t="s">
        <v>61</v>
      </c>
      <c r="E83" s="75" t="s">
        <v>38</v>
      </c>
      <c r="F83" s="56">
        <f t="shared" ref="F83:R83" si="51">F80/F81</f>
        <v>7.60453601905207</v>
      </c>
      <c r="G83" s="56">
        <f t="shared" si="51"/>
        <v>8.61332130407647</v>
      </c>
      <c r="H83" s="56">
        <f t="shared" si="51"/>
        <v>7.94881472803521</v>
      </c>
      <c r="I83" s="56">
        <f t="shared" si="51"/>
        <v>7.49401465480746</v>
      </c>
      <c r="J83" s="56">
        <f t="shared" si="51"/>
        <v>10.9084818244705</v>
      </c>
      <c r="K83" s="56">
        <f t="shared" si="51"/>
        <v>5.84929339103189</v>
      </c>
      <c r="L83" s="56">
        <f t="shared" si="51"/>
        <v>5.90980470457051</v>
      </c>
      <c r="M83" s="56">
        <f t="shared" si="51"/>
        <v>1.43780890865729</v>
      </c>
      <c r="N83" s="56">
        <f t="shared" si="51"/>
        <v>5.36927061544917</v>
      </c>
      <c r="O83" s="56">
        <f t="shared" si="51"/>
        <v>4.69510368765746</v>
      </c>
      <c r="P83" s="56">
        <f t="shared" si="51"/>
        <v>1.80236733590384</v>
      </c>
      <c r="Q83" s="56">
        <f t="shared" si="51"/>
        <v>4.30466909530517</v>
      </c>
      <c r="R83" s="56">
        <f t="shared" si="51"/>
        <v>5.7032476625388</v>
      </c>
    </row>
    <row r="84" ht="15" spans="4:5">
      <c r="D84" s="104"/>
      <c r="E84" s="104"/>
    </row>
    <row r="85" spans="13:17">
      <c r="M85" s="62">
        <f t="shared" ref="M85:Q85" si="52">M70/M10</f>
        <v>269.881693199079</v>
      </c>
      <c r="N85" s="62">
        <f t="shared" si="52"/>
        <v>272.479903780746</v>
      </c>
      <c r="O85" s="62">
        <f t="shared" si="52"/>
        <v>245.706785798372</v>
      </c>
      <c r="P85" s="62">
        <f t="shared" si="52"/>
        <v>228.178553053007</v>
      </c>
      <c r="Q85" s="62">
        <f t="shared" si="52"/>
        <v>234.771234848308</v>
      </c>
    </row>
    <row r="89" spans="2:3">
      <c r="B89" s="60"/>
      <c r="C89" s="60"/>
    </row>
    <row r="102" ht="25.5" spans="5:19">
      <c r="E102" s="64" t="s">
        <v>3</v>
      </c>
      <c r="F102" s="1" t="s">
        <v>4</v>
      </c>
      <c r="G102" s="65" t="s">
        <v>5</v>
      </c>
      <c r="H102" s="65" t="s">
        <v>6</v>
      </c>
      <c r="I102" s="65" t="s">
        <v>7</v>
      </c>
      <c r="J102" s="65" t="s">
        <v>8</v>
      </c>
      <c r="K102" s="65" t="s">
        <v>9</v>
      </c>
      <c r="L102" s="65" t="s">
        <v>10</v>
      </c>
      <c r="M102" s="65" t="s">
        <v>11</v>
      </c>
      <c r="N102" s="65" t="s">
        <v>12</v>
      </c>
      <c r="O102" s="65" t="s">
        <v>13</v>
      </c>
      <c r="P102" s="65" t="s">
        <v>14</v>
      </c>
      <c r="Q102" s="65" t="s">
        <v>15</v>
      </c>
      <c r="R102" s="65" t="s">
        <v>16</v>
      </c>
      <c r="S102" s="65" t="s">
        <v>17</v>
      </c>
    </row>
    <row r="103" ht="15" spans="5:19">
      <c r="E103" s="67" t="s">
        <v>75</v>
      </c>
      <c r="F103" s="72" t="s">
        <v>76</v>
      </c>
      <c r="G103" s="70">
        <v>0.1153684905</v>
      </c>
      <c r="H103" s="70">
        <v>0.156136728</v>
      </c>
      <c r="I103" s="70">
        <v>0.152003438</v>
      </c>
      <c r="J103" s="70">
        <v>0.1363300841</v>
      </c>
      <c r="K103" s="111">
        <v>0.150200428</v>
      </c>
      <c r="L103" s="111">
        <v>0.1770437882</v>
      </c>
      <c r="M103" s="70">
        <v>0.1729523857</v>
      </c>
      <c r="N103" s="70">
        <v>0.1956220398</v>
      </c>
      <c r="O103" s="70">
        <v>0.1828997612</v>
      </c>
      <c r="P103" s="70">
        <v>0.2139636237</v>
      </c>
      <c r="Q103" s="70">
        <v>0.2135092566</v>
      </c>
      <c r="R103" s="70"/>
      <c r="S103" s="92">
        <f>SUM(G103:R103)</f>
        <v>1.8660300238</v>
      </c>
    </row>
    <row r="104" ht="15" spans="5:19">
      <c r="E104" s="105" t="s">
        <v>77</v>
      </c>
      <c r="F104" s="72" t="s">
        <v>76</v>
      </c>
      <c r="G104" s="69">
        <v>0.194961673</v>
      </c>
      <c r="H104" s="69">
        <v>0.1398066968</v>
      </c>
      <c r="I104" s="69">
        <v>0.20098594</v>
      </c>
      <c r="J104" s="69">
        <v>0.2154252526</v>
      </c>
      <c r="K104" s="90">
        <v>0.1880371653</v>
      </c>
      <c r="L104" s="90">
        <v>0.2198727118</v>
      </c>
      <c r="M104" s="70">
        <v>0.215320144</v>
      </c>
      <c r="N104" s="70">
        <v>0.2237432235</v>
      </c>
      <c r="O104" s="70">
        <v>0.2244811421</v>
      </c>
      <c r="P104" s="70">
        <v>0.2563734648</v>
      </c>
      <c r="Q104" s="70">
        <v>0.2604907394</v>
      </c>
      <c r="R104" s="70"/>
      <c r="S104" s="92">
        <f>SUM(G104:R104)</f>
        <v>2.3394981533</v>
      </c>
    </row>
    <row r="105" ht="15" spans="5:19">
      <c r="E105" s="106" t="s">
        <v>78</v>
      </c>
      <c r="F105" s="101" t="s">
        <v>67</v>
      </c>
      <c r="G105" s="102">
        <v>0.131190777576854</v>
      </c>
      <c r="H105" s="102">
        <v>0.123010199125789</v>
      </c>
      <c r="I105" s="102">
        <v>0.124431705870725</v>
      </c>
      <c r="J105" s="102">
        <v>0.121266291608064</v>
      </c>
      <c r="K105" s="102">
        <v>0.128388669607615</v>
      </c>
      <c r="L105" s="102">
        <v>0.121468131390037</v>
      </c>
      <c r="M105" s="102">
        <v>0.125048225659691</v>
      </c>
      <c r="N105" s="102">
        <v>0.124854790419162</v>
      </c>
      <c r="O105" s="102">
        <v>0.125781326781327</v>
      </c>
      <c r="P105" s="102">
        <v>0.125721645021645</v>
      </c>
      <c r="Q105" s="102">
        <v>0.123376307363927</v>
      </c>
      <c r="R105" s="102"/>
      <c r="S105" s="102">
        <v>0.124655983109201</v>
      </c>
    </row>
    <row r="106" ht="15" spans="5:20">
      <c r="E106" s="106" t="s">
        <v>79</v>
      </c>
      <c r="F106" s="101" t="s">
        <v>67</v>
      </c>
      <c r="G106" s="102">
        <v>0.120476465554129</v>
      </c>
      <c r="H106" s="102">
        <v>0.11207581545695</v>
      </c>
      <c r="I106" s="102">
        <v>0.121003362050851</v>
      </c>
      <c r="J106" s="102">
        <v>0.122794149748963</v>
      </c>
      <c r="K106" s="102">
        <v>0.127282331088925</v>
      </c>
      <c r="L106" s="102">
        <v>0.125303676310637</v>
      </c>
      <c r="M106" s="102">
        <v>0.12348529709998</v>
      </c>
      <c r="N106" s="102">
        <v>0.125879091098603</v>
      </c>
      <c r="O106" s="102">
        <v>0.126849025300705</v>
      </c>
      <c r="P106" s="102">
        <v>0.124713324094239</v>
      </c>
      <c r="Q106" s="102">
        <v>0.124426208917731</v>
      </c>
      <c r="R106" s="102"/>
      <c r="S106" s="102">
        <v>0.123391526460088</v>
      </c>
      <c r="T106" s="60">
        <v>0.0013</v>
      </c>
    </row>
    <row r="108" ht="27" spans="5:19">
      <c r="E108" s="107" t="s">
        <v>80</v>
      </c>
      <c r="F108" s="108" t="s">
        <v>81</v>
      </c>
      <c r="G108" s="62">
        <f>1917.45942970451/10000</f>
        <v>0.191745942970451</v>
      </c>
      <c r="H108" s="62">
        <v>0.160901091766186</v>
      </c>
      <c r="I108" s="62">
        <v>0.148912137857612</v>
      </c>
      <c r="J108" s="62">
        <v>0.196111226487537</v>
      </c>
      <c r="K108" s="62">
        <v>0.186788216076189</v>
      </c>
      <c r="L108" s="62">
        <v>0.164975796648707</v>
      </c>
      <c r="M108" s="62">
        <v>0.18083052091718</v>
      </c>
      <c r="N108" s="62">
        <v>0.160863213736922</v>
      </c>
      <c r="O108" s="62">
        <v>0.164140782924106</v>
      </c>
      <c r="P108" s="62">
        <v>0.133139453835115</v>
      </c>
      <c r="Q108" s="62">
        <v>0.129575740370968</v>
      </c>
      <c r="S108" s="60">
        <v>1.8179</v>
      </c>
    </row>
    <row r="109" ht="27" spans="5:19">
      <c r="E109" s="107" t="s">
        <v>82</v>
      </c>
      <c r="F109" s="108" t="s">
        <v>81</v>
      </c>
      <c r="G109" s="62">
        <v>0.138783995765157</v>
      </c>
      <c r="H109" s="62">
        <v>0.152393844412752</v>
      </c>
      <c r="I109" s="62">
        <v>0.142037597256803</v>
      </c>
      <c r="J109" s="62">
        <v>0.133005901834556</v>
      </c>
      <c r="K109" s="62">
        <v>0.154502541844051</v>
      </c>
      <c r="L109" s="62">
        <v>0.137872861765468</v>
      </c>
      <c r="M109" s="62">
        <v>0.145981464697516</v>
      </c>
      <c r="N109" s="62">
        <v>0.137564970766589</v>
      </c>
      <c r="O109" s="62">
        <v>0.137760213221937</v>
      </c>
      <c r="P109" s="62">
        <v>0.123343888279034</v>
      </c>
      <c r="Q109" s="62">
        <v>0.116517884934838</v>
      </c>
      <c r="S109" s="60">
        <v>1.5197</v>
      </c>
    </row>
    <row r="110" ht="15" spans="18:18">
      <c r="R110" s="70">
        <v>2.374259851</v>
      </c>
    </row>
    <row r="111" ht="15" spans="18:18">
      <c r="R111" s="70"/>
    </row>
    <row r="112" ht="15" spans="18:18">
      <c r="R112" s="102">
        <v>0.12312706480305</v>
      </c>
    </row>
  </sheetData>
  <mergeCells count="18">
    <mergeCell ref="A1:R1"/>
    <mergeCell ref="B2:C2"/>
    <mergeCell ref="B16:B57"/>
    <mergeCell ref="B58:B83"/>
    <mergeCell ref="C16:C25"/>
    <mergeCell ref="C26:C30"/>
    <mergeCell ref="C31:C37"/>
    <mergeCell ref="C38:C40"/>
    <mergeCell ref="C41:C43"/>
    <mergeCell ref="C44:C50"/>
    <mergeCell ref="C51:C57"/>
    <mergeCell ref="C58:C62"/>
    <mergeCell ref="C63:C69"/>
    <mergeCell ref="C70:C72"/>
    <mergeCell ref="C73:C75"/>
    <mergeCell ref="C76:C78"/>
    <mergeCell ref="C79:C83"/>
    <mergeCell ref="B3:C15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17"/>
  <sheetViews>
    <sheetView workbookViewId="0">
      <selection activeCell="F6" sqref="F6"/>
    </sheetView>
  </sheetViews>
  <sheetFormatPr defaultColWidth="8.66666666666667" defaultRowHeight="13.5"/>
  <cols>
    <col min="1" max="7" width="8.66666666666667" style="5"/>
    <col min="8" max="8" width="21.6666666666667" style="5" customWidth="1"/>
    <col min="9" max="11" width="8.66666666666667" style="5"/>
    <col min="12" max="12" width="12.7666666666667" style="5" customWidth="1"/>
    <col min="13" max="16384" width="8.66666666666667" style="5"/>
  </cols>
  <sheetData>
    <row r="2" s="12" customFormat="1" ht="20.1" customHeight="1" spans="1:8">
      <c r="A2" s="35"/>
      <c r="B2" s="25" t="s">
        <v>83</v>
      </c>
      <c r="C2" s="25" t="s">
        <v>84</v>
      </c>
      <c r="D2" s="25" t="s">
        <v>85</v>
      </c>
      <c r="E2" s="25"/>
      <c r="F2" s="25" t="s">
        <v>86</v>
      </c>
      <c r="G2" s="25"/>
      <c r="H2" s="25" t="s">
        <v>87</v>
      </c>
    </row>
    <row r="3" s="12" customFormat="1" ht="20.1" customHeight="1" spans="1:8">
      <c r="A3" s="35"/>
      <c r="B3" s="25"/>
      <c r="C3" s="25"/>
      <c r="D3" s="25" t="s">
        <v>88</v>
      </c>
      <c r="E3" s="25" t="s">
        <v>89</v>
      </c>
      <c r="F3" s="25" t="s">
        <v>90</v>
      </c>
      <c r="G3" s="25" t="s">
        <v>91</v>
      </c>
      <c r="H3" s="25"/>
    </row>
    <row r="4" s="12" customFormat="1" ht="20.1" customHeight="1" spans="2:13">
      <c r="B4" s="9" t="s">
        <v>92</v>
      </c>
      <c r="C4" s="55" t="s">
        <v>93</v>
      </c>
      <c r="D4" s="9">
        <f>INDEX(标准!$B$2:$G$40,MATCH(折标!$B4,标准!$B$2:$B$40,0),MATCH(折标!D$3,标准!$B$2:$G$2,0))</f>
        <v>3600</v>
      </c>
      <c r="E4" s="9" t="str">
        <f>INDEX(标准!$B$2:$G$40,MATCH(折标!$B4,标准!$B$2:$B$40,0),MATCH(折标!E$3,标准!$B$2:$G$2,0))</f>
        <v>kJ/kWh</v>
      </c>
      <c r="F4" s="9">
        <f>INDEX(标准!$B$2:$G$40,MATCH(折标!$B4,标准!$B$2:$B$40,0),MATCH(折标!F$3,标准!$B$2:$G$2,0))</f>
        <v>0.1229</v>
      </c>
      <c r="G4" s="9" t="str">
        <f>INDEX(标准!$B$2:$G$40,MATCH(折标!$B4,标准!$B$2:$B$40,0),MATCH(折标!G$3,标准!$B$2:$G$2,0))</f>
        <v>kgce/kWh</v>
      </c>
      <c r="H4" s="9" t="str">
        <f>INDEX(标准!$B$2:$G$40,MATCH(折标!$B4,标准!$B$2:$B$40,0),MATCH(折标!$H$2,标准!$B$2:$G$2,0))</f>
        <v>GB/T 2589-2008</v>
      </c>
      <c r="L4" s="57" t="s">
        <v>94</v>
      </c>
      <c r="M4" s="58">
        <v>2901.36</v>
      </c>
    </row>
    <row r="5" s="12" customFormat="1" ht="20.1" customHeight="1" spans="2:13">
      <c r="B5" s="15" t="s">
        <v>95</v>
      </c>
      <c r="C5" s="56" t="s">
        <v>96</v>
      </c>
      <c r="D5" s="9">
        <f>INDEX(标准!$B$2:$G$40,MATCH(折标!$B5,标准!$B$2:$B$40,0),MATCH(折标!D$3,标准!$B$2:$G$2,0))</f>
        <v>35544</v>
      </c>
      <c r="E5" s="9" t="str">
        <f>INDEX(标准!$B$2:$G$40,MATCH(折标!$B5,标准!$B$2:$B$40,0),MATCH(折标!E$3,标准!$B$2:$G$2,0))</f>
        <v>kJ/m3</v>
      </c>
      <c r="F5" s="9">
        <f>INDEX(标准!$B$2:$G$40,MATCH(折标!$B5,标准!$B$2:$B$40,0),MATCH(折标!F$3,标准!$B$2:$G$2,0))</f>
        <v>1.2143</v>
      </c>
      <c r="G5" s="9" t="str">
        <f>INDEX(标准!$B$2:$G$40,MATCH(折标!$B5,标准!$B$2:$B$40,0),MATCH(折标!G$3,标准!$B$2:$G$2,0))</f>
        <v>kgce/m3</v>
      </c>
      <c r="H5" s="9" t="str">
        <f>INDEX(标准!$B$2:$G$40,MATCH(折标!$B5,标准!$B$2:$B$40,0),MATCH(折标!$H$2,标准!$B$2:$G$2,0))</f>
        <v>GB/T 2589-2008</v>
      </c>
      <c r="I5" s="12" t="s">
        <v>97</v>
      </c>
      <c r="J5" s="12" t="s">
        <v>98</v>
      </c>
      <c r="K5" s="12" t="s">
        <v>99</v>
      </c>
      <c r="L5" s="57" t="s">
        <v>100</v>
      </c>
      <c r="M5" s="58">
        <v>83.74</v>
      </c>
    </row>
    <row r="6" s="12" customFormat="1" ht="20.1" customHeight="1" spans="2:13">
      <c r="B6" s="15" t="s">
        <v>101</v>
      </c>
      <c r="C6" s="56" t="s">
        <v>23</v>
      </c>
      <c r="D6" s="9">
        <v>7.54</v>
      </c>
      <c r="E6" s="9" t="str">
        <f>INDEX(标准!$B$2:$G$40,MATCH(折标!$B6,标准!$B$2:$B$40,0),MATCH(折标!E$3,标准!$B$2:$G$2,0))</f>
        <v>MJ/t</v>
      </c>
      <c r="F6" s="9">
        <f>INDEX(标准!$B$2:$G$40,MATCH(折标!$B6,标准!$B$2:$B$40,0),MATCH(折标!F$3,标准!$B$2:$G$2,0))</f>
        <v>0.2571</v>
      </c>
      <c r="G6" s="9" t="str">
        <f>INDEX(标准!$B$2:$G$40,MATCH(折标!$B6,标准!$B$2:$B$40,0),MATCH(折标!G$3,标准!$B$2:$G$2,0))</f>
        <v>kgce/t</v>
      </c>
      <c r="H6" s="9" t="str">
        <f>INDEX(标准!$B$2:$G$40,MATCH(折标!$B6,标准!$B$2:$B$40,0),MATCH(折标!$H$2,标准!$B$2:$G$2,0))</f>
        <v>GB/T 2589-2008</v>
      </c>
      <c r="I6" s="12">
        <v>1.43</v>
      </c>
      <c r="J6" s="13">
        <f>1/I6</f>
        <v>0.699300699300699</v>
      </c>
      <c r="K6" s="46">
        <f>F6*J6</f>
        <v>0.17979020979021</v>
      </c>
      <c r="L6" s="57" t="s">
        <v>102</v>
      </c>
      <c r="M6" s="58">
        <f>M4-M5</f>
        <v>2817.62</v>
      </c>
    </row>
    <row r="7" s="12" customFormat="1" ht="20.1" customHeight="1" spans="2:13">
      <c r="B7" s="15"/>
      <c r="C7" s="56" t="s">
        <v>25</v>
      </c>
      <c r="D7" s="9" t="e">
        <f>INDEX(标准!$B$2:$G$40,MATCH(折标!$B7,标准!$B$2:$B$40,0),MATCH(折标!D$3,标准!$B$2:$G$2,0))</f>
        <v>#N/A</v>
      </c>
      <c r="E7" s="9" t="e">
        <f>INDEX(标准!$B$2:$G$40,MATCH(折标!$B7,标准!$B$2:$B$40,0),MATCH(折标!E$3,标准!$B$2:$G$2,0))</f>
        <v>#N/A</v>
      </c>
      <c r="F7" s="9" t="e">
        <f>INDEX(标准!$B$2:$G$40,MATCH(折标!$B7,标准!$B$2:$B$40,0),MATCH(折标!F$3,标准!$B$2:$G$2,0))</f>
        <v>#N/A</v>
      </c>
      <c r="G7" s="9" t="e">
        <f>INDEX(标准!$B$2:$G$40,MATCH(折标!$B7,标准!$B$2:$B$40,0),MATCH(折标!G$3,标准!$B$2:$G$2,0))</f>
        <v>#N/A</v>
      </c>
      <c r="H7" s="9" t="e">
        <f>INDEX(标准!$B$2:$G$40,MATCH(折标!$B7,标准!$B$2:$B$40,0),MATCH(折标!$H$2,标准!$B$2:$G$2,0))</f>
        <v>#N/A</v>
      </c>
      <c r="I7" s="12">
        <v>1.25</v>
      </c>
      <c r="J7" s="46">
        <f>1/I7</f>
        <v>0.8</v>
      </c>
      <c r="K7" s="46" t="e">
        <f>F7*J7</f>
        <v>#N/A</v>
      </c>
      <c r="L7" s="57" t="s">
        <v>103</v>
      </c>
      <c r="M7" s="58">
        <f>M6/1000</f>
        <v>2.81762</v>
      </c>
    </row>
    <row r="8" s="12" customFormat="1" ht="20.1" customHeight="1" spans="2:13">
      <c r="B8" s="15"/>
      <c r="C8" s="56" t="s">
        <v>23</v>
      </c>
      <c r="D8" s="9" t="e">
        <f>INDEX(标准!$B$2:$G$40,MATCH(折标!$B8,标准!$B$2:$B$40,0),MATCH(折标!D$3,标准!$B$2:$G$2,0))</f>
        <v>#N/A</v>
      </c>
      <c r="E8" s="9" t="e">
        <f>INDEX(标准!$B$2:$G$40,MATCH(折标!$B8,标准!$B$2:$B$40,0),MATCH(折标!E$3,标准!$B$2:$G$2,0))</f>
        <v>#N/A</v>
      </c>
      <c r="F8" s="9" t="e">
        <f>INDEX(标准!$B$2:$G$40,MATCH(折标!$B8,标准!$B$2:$B$40,0),MATCH(折标!F$3,标准!$B$2:$G$2,0))</f>
        <v>#N/A</v>
      </c>
      <c r="G8" s="9" t="e">
        <f>INDEX(标准!$B$2:$G$40,MATCH(折标!$B8,标准!$B$2:$B$40,0),MATCH(折标!G$3,标准!$B$2:$G$2,0))</f>
        <v>#N/A</v>
      </c>
      <c r="H8" s="9" t="e">
        <f>INDEX(标准!$B$2:$G$40,MATCH(折标!$B8,标准!$B$2:$B$40,0),MATCH(折标!$H$2,标准!$B$2:$G$2,0))</f>
        <v>#N/A</v>
      </c>
      <c r="L8" s="57" t="s">
        <v>104</v>
      </c>
      <c r="M8" s="58">
        <v>0.03412</v>
      </c>
    </row>
    <row r="9" s="12" customFormat="1" ht="20.1" customHeight="1" spans="2:13">
      <c r="B9" s="17"/>
      <c r="C9" s="56" t="s">
        <v>96</v>
      </c>
      <c r="D9" s="9" t="e">
        <f>INDEX(标准!$B$2:$G$40,MATCH(折标!$B9,标准!$B$2:$B$40,0),MATCH(折标!D$3,标准!$B$2:$G$2,0))</f>
        <v>#N/A</v>
      </c>
      <c r="E9" s="9" t="e">
        <f>INDEX(标准!$B$2:$G$40,MATCH(折标!$B9,标准!$B$2:$B$40,0),MATCH(折标!E$3,标准!$B$2:$G$2,0))</f>
        <v>#N/A</v>
      </c>
      <c r="F9" s="9" t="e">
        <f>INDEX(标准!$B$2:$G$40,MATCH(折标!$B9,标准!$B$2:$B$40,0),MATCH(折标!F$3,标准!$B$2:$G$2,0))</f>
        <v>#N/A</v>
      </c>
      <c r="G9" s="9" t="e">
        <f>INDEX(标准!$B$2:$G$40,MATCH(折标!$B9,标准!$B$2:$B$40,0),MATCH(折标!G$3,标准!$B$2:$G$2,0))</f>
        <v>#N/A</v>
      </c>
      <c r="H9" s="9" t="e">
        <f>INDEX(标准!$B$2:$G$40,MATCH(折标!$B9,标准!$B$2:$B$40,0),MATCH(折标!$H$2,标准!$B$2:$G$2,0))</f>
        <v>#N/A</v>
      </c>
      <c r="L9" s="57" t="s">
        <v>105</v>
      </c>
      <c r="M9" s="58">
        <f>M7*M8</f>
        <v>0.0961371944</v>
      </c>
    </row>
    <row r="10" s="12" customFormat="1" ht="20.1" customHeight="1" spans="2:9">
      <c r="B10" s="9"/>
      <c r="C10" s="9"/>
      <c r="D10" s="9" t="e">
        <f>INDEX(标准!$B$2:$G$40,MATCH(折标!$B10,标准!$B$2:$B$40,0),MATCH(折标!D$3,标准!$B$2:$G$2,0))</f>
        <v>#N/A</v>
      </c>
      <c r="E10" s="9" t="e">
        <f>INDEX(标准!$B$2:$G$40,MATCH(折标!$B10,标准!$B$2:$B$40,0),MATCH(折标!E$3,标准!$B$2:$G$2,0))</f>
        <v>#N/A</v>
      </c>
      <c r="F10" s="9" t="e">
        <f>INDEX(标准!$B$2:$G$40,MATCH(折标!$B10,标准!$B$2:$B$40,0),MATCH(折标!F$3,标准!$B$2:$G$2,0))</f>
        <v>#N/A</v>
      </c>
      <c r="G10" s="9" t="e">
        <f>INDEX(标准!$B$2:$G$40,MATCH(折标!$B10,标准!$B$2:$B$40,0),MATCH(折标!G$3,标准!$B$2:$G$2,0))</f>
        <v>#N/A</v>
      </c>
      <c r="H10" s="9" t="e">
        <f>INDEX(标准!$B$2:$G$40,MATCH(折标!$B10,标准!$B$2:$B$40,0),MATCH(折标!$H$2,标准!$B$2:$G$2,0))</f>
        <v>#N/A</v>
      </c>
      <c r="I10" s="12">
        <v>1</v>
      </c>
    </row>
    <row r="11" s="12" customFormat="1" ht="20.1" customHeight="1" spans="2:8">
      <c r="B11" s="9"/>
      <c r="C11" s="9"/>
      <c r="D11" s="9" t="e">
        <f>INDEX(标准!$B$2:$G$40,MATCH(折标!$B11,标准!$B$2:$B$40,0),MATCH(折标!D$3,标准!$B$2:$G$2,0))</f>
        <v>#N/A</v>
      </c>
      <c r="E11" s="9" t="e">
        <f>INDEX(标准!$B$2:$G$40,MATCH(折标!$B11,标准!$B$2:$B$40,0),MATCH(折标!E$3,标准!$B$2:$G$2,0))</f>
        <v>#N/A</v>
      </c>
      <c r="F11" s="9" t="e">
        <f>INDEX(标准!$B$2:$G$40,MATCH(折标!$B11,标准!$B$2:$B$40,0),MATCH(折标!F$3,标准!$B$2:$G$2,0))</f>
        <v>#N/A</v>
      </c>
      <c r="G11" s="9" t="e">
        <f>INDEX(标准!$B$2:$G$40,MATCH(折标!$B11,标准!$B$2:$B$40,0),MATCH(折标!G$3,标准!$B$2:$G$2,0))</f>
        <v>#N/A</v>
      </c>
      <c r="H11" s="9" t="e">
        <f>INDEX(标准!$B$2:$G$40,MATCH(折标!$B11,标准!$B$2:$B$40,0),MATCH(折标!$H$2,标准!$B$2:$G$2,0))</f>
        <v>#N/A</v>
      </c>
    </row>
    <row r="12" s="12" customFormat="1" ht="20.1" customHeight="1" spans="2:8">
      <c r="B12" s="9"/>
      <c r="C12" s="9"/>
      <c r="D12" s="9" t="e">
        <f>INDEX(标准!$B$2:$G$40,MATCH(折标!$B12,标准!$B$2:$B$40,0),MATCH(折标!D$3,标准!$B$2:$G$2,0))</f>
        <v>#N/A</v>
      </c>
      <c r="E12" s="9" t="e">
        <f>INDEX(标准!$B$2:$G$40,MATCH(折标!$B12,标准!$B$2:$B$40,0),MATCH(折标!E$3,标准!$B$2:$G$2,0))</f>
        <v>#N/A</v>
      </c>
      <c r="F12" s="9" t="e">
        <f>INDEX(标准!$B$2:$G$40,MATCH(折标!$B12,标准!$B$2:$B$40,0),MATCH(折标!F$3,标准!$B$2:$G$2,0))</f>
        <v>#N/A</v>
      </c>
      <c r="G12" s="9" t="e">
        <f>INDEX(标准!$B$2:$G$40,MATCH(折标!$B12,标准!$B$2:$B$40,0),MATCH(折标!G$3,标准!$B$2:$G$2,0))</f>
        <v>#N/A</v>
      </c>
      <c r="H12" s="9" t="e">
        <f>INDEX(标准!$B$2:$G$40,MATCH(折标!$B12,标准!$B$2:$B$40,0),MATCH(折标!$H$2,标准!$B$2:$G$2,0))</f>
        <v>#N/A</v>
      </c>
    </row>
    <row r="13" s="12" customFormat="1" ht="20.1" customHeight="1" spans="2:8">
      <c r="B13" s="9"/>
      <c r="C13" s="9"/>
      <c r="D13" s="9" t="e">
        <f>INDEX(标准!$B$2:$G$40,MATCH(折标!$B13,标准!$B$2:$B$40,0),MATCH(折标!D$3,标准!$B$2:$G$2,0))</f>
        <v>#N/A</v>
      </c>
      <c r="E13" s="9" t="e">
        <f>INDEX(标准!$B$2:$G$40,MATCH(折标!$B13,标准!$B$2:$B$40,0),MATCH(折标!E$3,标准!$B$2:$G$2,0))</f>
        <v>#N/A</v>
      </c>
      <c r="F13" s="9" t="e">
        <f>INDEX(标准!$B$2:$G$40,MATCH(折标!$B13,标准!$B$2:$B$40,0),MATCH(折标!F$3,标准!$B$2:$G$2,0))</f>
        <v>#N/A</v>
      </c>
      <c r="G13" s="9" t="e">
        <f>INDEX(标准!$B$2:$G$40,MATCH(折标!$B13,标准!$B$2:$B$40,0),MATCH(折标!G$3,标准!$B$2:$G$2,0))</f>
        <v>#N/A</v>
      </c>
      <c r="H13" s="9" t="e">
        <f>INDEX(标准!$B$2:$G$40,MATCH(折标!$B13,标准!$B$2:$B$40,0),MATCH(折标!$H$2,标准!$B$2:$G$2,0))</f>
        <v>#N/A</v>
      </c>
    </row>
    <row r="14" s="12" customFormat="1" ht="20.1" customHeight="1" spans="2:8">
      <c r="B14" s="9"/>
      <c r="C14" s="9"/>
      <c r="D14" s="9" t="e">
        <f>INDEX(标准!$B$2:$G$40,MATCH(折标!$B14,标准!$B$2:$B$40,0),MATCH(折标!D$3,标准!$B$2:$G$2,0))</f>
        <v>#N/A</v>
      </c>
      <c r="E14" s="9" t="e">
        <f>INDEX(标准!$B$2:$G$40,MATCH(折标!$B14,标准!$B$2:$B$40,0),MATCH(折标!E$3,标准!$B$2:$G$2,0))</f>
        <v>#N/A</v>
      </c>
      <c r="F14" s="9" t="e">
        <f>INDEX(标准!$B$2:$G$40,MATCH(折标!$B14,标准!$B$2:$B$40,0),MATCH(折标!F$3,标准!$B$2:$G$2,0))</f>
        <v>#N/A</v>
      </c>
      <c r="G14" s="9" t="e">
        <f>INDEX(标准!$B$2:$G$40,MATCH(折标!$B14,标准!$B$2:$B$40,0),MATCH(折标!G$3,标准!$B$2:$G$2,0))</f>
        <v>#N/A</v>
      </c>
      <c r="H14" s="9" t="e">
        <f>INDEX(标准!$B$2:$G$40,MATCH(折标!$B14,标准!$B$2:$B$40,0),MATCH(折标!$H$2,标准!$B$2:$G$2,0))</f>
        <v>#N/A</v>
      </c>
    </row>
    <row r="15" s="12" customFormat="1" ht="20.1" customHeight="1" spans="2:8">
      <c r="B15" s="9"/>
      <c r="C15" s="9"/>
      <c r="D15" s="9" t="e">
        <f>INDEX(标准!$B$2:$G$40,MATCH(折标!$B15,标准!$B$2:$B$40,0),MATCH(折标!D$3,标准!$B$2:$G$2,0))</f>
        <v>#N/A</v>
      </c>
      <c r="E15" s="9" t="e">
        <f>INDEX(标准!$B$2:$G$40,MATCH(折标!$B15,标准!$B$2:$B$40,0),MATCH(折标!E$3,标准!$B$2:$G$2,0))</f>
        <v>#N/A</v>
      </c>
      <c r="F15" s="9" t="e">
        <f>INDEX(标准!$B$2:$G$40,MATCH(折标!$B15,标准!$B$2:$B$40,0),MATCH(折标!F$3,标准!$B$2:$G$2,0))</f>
        <v>#N/A</v>
      </c>
      <c r="G15" s="9" t="e">
        <f>INDEX(标准!$B$2:$G$40,MATCH(折标!$B15,标准!$B$2:$B$40,0),MATCH(折标!G$3,标准!$B$2:$G$2,0))</f>
        <v>#N/A</v>
      </c>
      <c r="H15" s="9" t="e">
        <f>INDEX(标准!$B$2:$G$40,MATCH(折标!$B15,标准!$B$2:$B$40,0),MATCH(折标!$H$2,标准!$B$2:$G$2,0))</f>
        <v>#N/A</v>
      </c>
    </row>
    <row r="16" ht="18" customHeight="1" spans="10:12">
      <c r="J16" s="12"/>
      <c r="K16" s="12"/>
      <c r="L16" s="12"/>
    </row>
    <row r="17" spans="10:12">
      <c r="J17" s="12"/>
      <c r="K17" s="12"/>
      <c r="L17" s="12"/>
    </row>
  </sheetData>
  <mergeCells count="6">
    <mergeCell ref="D2:E2"/>
    <mergeCell ref="F2:G2"/>
    <mergeCell ref="A2:A3"/>
    <mergeCell ref="B2:B3"/>
    <mergeCell ref="C2:C3"/>
    <mergeCell ref="H2:H3"/>
  </mergeCells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60"/>
  <sheetViews>
    <sheetView workbookViewId="0">
      <selection activeCell="H7" sqref="H7"/>
    </sheetView>
  </sheetViews>
  <sheetFormatPr defaultColWidth="8.66666666666667" defaultRowHeight="13.5"/>
  <cols>
    <col min="1" max="1" width="4.66666666666667" style="5" customWidth="1"/>
    <col min="2" max="2" width="8.66666666666667" style="6"/>
    <col min="3" max="3" width="13.1083333333333" style="34" customWidth="1"/>
    <col min="4" max="4" width="13.1083333333333" style="6" customWidth="1"/>
    <col min="5" max="5" width="11.6666666666667" style="6" customWidth="1"/>
    <col min="6" max="9" width="10.6666666666667" style="6" customWidth="1"/>
    <col min="10" max="11" width="8.66666666666667" style="6" customWidth="1"/>
    <col min="12" max="12" width="8.88333333333333" style="6" customWidth="1"/>
    <col min="13" max="13" width="8.66666666666667" style="6" customWidth="1"/>
    <col min="14" max="16384" width="8.66666666666667" style="5"/>
  </cols>
  <sheetData>
    <row r="2" s="12" customFormat="1" ht="39.9" customHeight="1" spans="1:13">
      <c r="A2" s="35" t="s">
        <v>106</v>
      </c>
      <c r="B2" s="36" t="s">
        <v>107</v>
      </c>
      <c r="C2" s="37" t="s">
        <v>108</v>
      </c>
      <c r="D2" s="36" t="s">
        <v>109</v>
      </c>
      <c r="E2" s="36" t="s">
        <v>110</v>
      </c>
      <c r="F2" s="32" t="s">
        <v>111</v>
      </c>
      <c r="G2" s="32" t="s">
        <v>112</v>
      </c>
      <c r="H2" s="32" t="s">
        <v>113</v>
      </c>
      <c r="I2" s="32" t="s">
        <v>114</v>
      </c>
      <c r="J2" s="49" t="s">
        <v>104</v>
      </c>
      <c r="K2" s="49" t="s">
        <v>4</v>
      </c>
      <c r="L2" s="49" t="s">
        <v>115</v>
      </c>
      <c r="M2" s="49" t="s">
        <v>4</v>
      </c>
    </row>
    <row r="3" s="12" customFormat="1" ht="20.1" customHeight="1" spans="2:13">
      <c r="B3" s="38" t="s">
        <v>116</v>
      </c>
      <c r="C3" s="20"/>
      <c r="D3" s="20"/>
      <c r="E3" s="20"/>
      <c r="F3" s="28">
        <f t="shared" ref="F3:I3" si="0">SUM(F4:F15)</f>
        <v>1749.623199891</v>
      </c>
      <c r="G3" s="28">
        <f t="shared" si="0"/>
        <v>100</v>
      </c>
      <c r="H3" s="28">
        <f t="shared" si="0"/>
        <v>7354.358476604</v>
      </c>
      <c r="I3" s="28">
        <f t="shared" si="0"/>
        <v>100</v>
      </c>
      <c r="J3" s="50"/>
      <c r="K3" s="50"/>
      <c r="L3" s="50"/>
      <c r="M3" s="50"/>
    </row>
    <row r="4" s="12" customFormat="1" ht="20.1" customHeight="1" spans="1:13">
      <c r="A4" s="12">
        <v>1</v>
      </c>
      <c r="B4" s="20" t="s">
        <v>117</v>
      </c>
      <c r="C4" s="39" t="str">
        <f>VLOOKUP(A4,'2020年'!A:R,4,FALSE)</f>
        <v>*电</v>
      </c>
      <c r="D4" s="20">
        <f>VLOOKUP(A4,'2022年'!A:R,18,FALSE)</f>
        <v>26946684.36</v>
      </c>
      <c r="E4" s="20" t="str">
        <f>VLOOKUP(A4,'2020年'!A:R,5,FALSE)</f>
        <v>kW·h</v>
      </c>
      <c r="F4" s="20">
        <f>F30</f>
        <v>1132.61259371429</v>
      </c>
      <c r="G4" s="20">
        <f>F4/$F$3*100</f>
        <v>64.7346579414841</v>
      </c>
      <c r="H4" s="20">
        <f>VLOOKUP(A4,'2022年'!A:T,20,FALSE)</f>
        <v>3311.747507844</v>
      </c>
      <c r="I4" s="20">
        <f>H4/$H$3*100</f>
        <v>45.0310862379019</v>
      </c>
      <c r="J4" s="51">
        <f>折标!F4</f>
        <v>0.1229</v>
      </c>
      <c r="K4" s="51" t="str">
        <f>折标!G4</f>
        <v>kgce/kWh</v>
      </c>
      <c r="L4" s="51"/>
      <c r="M4" s="51" t="s">
        <v>118</v>
      </c>
    </row>
    <row r="5" s="12" customFormat="1" ht="20.1" customHeight="1" spans="1:13">
      <c r="A5" s="12">
        <v>2</v>
      </c>
      <c r="B5" s="20"/>
      <c r="C5" s="39" t="str">
        <f>VLOOKUP(A5,'2020年'!A:R,4,FALSE)</f>
        <v>*水</v>
      </c>
      <c r="D5" s="20">
        <f>VLOOKUP(A5,'2022年'!A:R,18,FALSE)</f>
        <v>76394</v>
      </c>
      <c r="E5" s="20" t="str">
        <f>VLOOKUP(A5,'2020年'!A:R,5,FALSE)</f>
        <v>t</v>
      </c>
      <c r="F5" s="20">
        <f>G30</f>
        <v>23.7246750416388</v>
      </c>
      <c r="G5" s="20">
        <f t="shared" ref="G5:G6" si="1">F5/$F$3*100</f>
        <v>1.35598768026835</v>
      </c>
      <c r="H5" s="20">
        <f>VLOOKUP(A5,'2022年'!A:T,20,FALSE)</f>
        <v>19.6408974</v>
      </c>
      <c r="I5" s="20">
        <f t="shared" ref="I5:I6" si="2">H5/$H$3*100</f>
        <v>0.267064727161213</v>
      </c>
      <c r="J5" s="51">
        <v>0.2571</v>
      </c>
      <c r="K5" s="51" t="str">
        <f>折标!G5</f>
        <v>kgce/m3</v>
      </c>
      <c r="L5" s="52"/>
      <c r="M5" s="52" t="s">
        <v>119</v>
      </c>
    </row>
    <row r="6" s="12" customFormat="1" ht="20.1" customHeight="1" spans="1:13">
      <c r="A6" s="12">
        <v>3</v>
      </c>
      <c r="B6" s="20"/>
      <c r="C6" s="39" t="str">
        <f>VLOOKUP(A6,'2020年'!A:R,4,FALSE)</f>
        <v>*天然气</v>
      </c>
      <c r="D6" s="20">
        <f>VLOOKUP(A6,'2022年'!A:R,18,FALSE)</f>
        <v>3312995.2</v>
      </c>
      <c r="E6" s="20" t="str">
        <f>VLOOKUP(A6,'2020年'!A:R,5,FALSE)</f>
        <v>m³</v>
      </c>
      <c r="F6" s="20">
        <f>H30</f>
        <v>593.285931135073</v>
      </c>
      <c r="G6" s="20">
        <f t="shared" si="1"/>
        <v>33.9093543782475</v>
      </c>
      <c r="H6" s="20">
        <f>VLOOKUP(A6,'2022年'!A:T,20,FALSE)</f>
        <v>4022.97007136</v>
      </c>
      <c r="I6" s="20">
        <f t="shared" si="2"/>
        <v>54.7018490349368</v>
      </c>
      <c r="J6" s="51">
        <v>1.2143</v>
      </c>
      <c r="K6" s="51" t="str">
        <f>折标!G6</f>
        <v>kgce/t</v>
      </c>
      <c r="L6" s="53"/>
      <c r="M6" s="51" t="s">
        <v>120</v>
      </c>
    </row>
    <row r="7" s="12" customFormat="1" ht="20.1" customHeight="1" spans="2:13">
      <c r="B7" s="40"/>
      <c r="C7" s="41"/>
      <c r="D7" s="20"/>
      <c r="E7" s="42"/>
      <c r="F7" s="42"/>
      <c r="G7" s="42"/>
      <c r="H7" s="42"/>
      <c r="I7" s="42"/>
      <c r="J7" s="51" t="e">
        <f>折标!F7</f>
        <v>#N/A</v>
      </c>
      <c r="K7" s="51" t="e">
        <f>折标!G7</f>
        <v>#N/A</v>
      </c>
      <c r="L7" s="53"/>
      <c r="M7" s="51" t="s">
        <v>120</v>
      </c>
    </row>
    <row r="8" s="12" customFormat="1" ht="20.1" customHeight="1" spans="2:13">
      <c r="B8" s="40"/>
      <c r="C8" s="41"/>
      <c r="D8" s="20"/>
      <c r="E8" s="20"/>
      <c r="F8" s="20"/>
      <c r="G8" s="20"/>
      <c r="H8" s="20"/>
      <c r="I8" s="20"/>
      <c r="J8" s="51" t="e">
        <f>折标!F8</f>
        <v>#N/A</v>
      </c>
      <c r="K8" s="51" t="e">
        <f>折标!G8</f>
        <v>#N/A</v>
      </c>
      <c r="L8" s="51"/>
      <c r="M8" s="51" t="s">
        <v>119</v>
      </c>
    </row>
    <row r="9" s="12" customFormat="1" ht="20.1" customHeight="1" spans="2:13">
      <c r="B9" s="43"/>
      <c r="C9" s="41"/>
      <c r="D9" s="20"/>
      <c r="E9" s="20"/>
      <c r="F9" s="20"/>
      <c r="G9" s="20"/>
      <c r="H9" s="20"/>
      <c r="I9" s="20"/>
      <c r="J9" s="51" t="e">
        <f>折标!F9</f>
        <v>#N/A</v>
      </c>
      <c r="K9" s="51" t="e">
        <f>折标!G9</f>
        <v>#N/A</v>
      </c>
      <c r="L9" s="52"/>
      <c r="M9" s="52" t="s">
        <v>119</v>
      </c>
    </row>
    <row r="10" s="12" customFormat="1" ht="20.1" customHeight="1" spans="2:13">
      <c r="B10" s="20"/>
      <c r="C10" s="41" t="e">
        <f>VLOOKUP(A10,#REF!,4,FALSE)</f>
        <v>#REF!</v>
      </c>
      <c r="D10" s="20" t="e">
        <f>VLOOKUP(A10,#REF!,18,FALSE)</f>
        <v>#REF!</v>
      </c>
      <c r="E10" s="20" t="e">
        <f>VLOOKUP(A10,#REF!,5,FALSE)</f>
        <v>#REF!</v>
      </c>
      <c r="F10" s="20"/>
      <c r="G10" s="20"/>
      <c r="H10" s="20"/>
      <c r="I10" s="20"/>
      <c r="J10" s="54" t="e">
        <f>折标!F10</f>
        <v>#N/A</v>
      </c>
      <c r="K10" s="54" t="e">
        <f>折标!G10</f>
        <v>#N/A</v>
      </c>
      <c r="L10" s="54"/>
      <c r="M10" s="54"/>
    </row>
    <row r="11" s="12" customFormat="1" ht="20.1" customHeight="1" spans="2:13">
      <c r="B11" s="20"/>
      <c r="C11" s="41" t="e">
        <f>VLOOKUP(A11,#REF!,4,FALSE)</f>
        <v>#REF!</v>
      </c>
      <c r="D11" s="20" t="e">
        <f>VLOOKUP(A11,#REF!,18,FALSE)</f>
        <v>#REF!</v>
      </c>
      <c r="E11" s="20" t="e">
        <f>VLOOKUP(A11,#REF!,5,FALSE)</f>
        <v>#REF!</v>
      </c>
      <c r="F11" s="20"/>
      <c r="G11" s="20"/>
      <c r="H11" s="20"/>
      <c r="I11" s="20"/>
      <c r="J11" s="54" t="e">
        <f>折标!F11</f>
        <v>#N/A</v>
      </c>
      <c r="K11" s="54" t="e">
        <f>折标!G11</f>
        <v>#N/A</v>
      </c>
      <c r="L11" s="54"/>
      <c r="M11" s="54"/>
    </row>
    <row r="12" s="12" customFormat="1" ht="20.1" customHeight="1" spans="2:13">
      <c r="B12" s="20"/>
      <c r="C12" s="41" t="e">
        <f>VLOOKUP(A12,#REF!,4,FALSE)</f>
        <v>#REF!</v>
      </c>
      <c r="D12" s="20" t="e">
        <f>VLOOKUP(A12,#REF!,18,FALSE)</f>
        <v>#REF!</v>
      </c>
      <c r="E12" s="20" t="e">
        <f>VLOOKUP(A12,#REF!,5,FALSE)</f>
        <v>#REF!</v>
      </c>
      <c r="F12" s="20"/>
      <c r="G12" s="20"/>
      <c r="H12" s="20"/>
      <c r="I12" s="20"/>
      <c r="J12" s="54" t="e">
        <f>折标!F12</f>
        <v>#N/A</v>
      </c>
      <c r="K12" s="54" t="e">
        <f>折标!G12</f>
        <v>#N/A</v>
      </c>
      <c r="L12" s="54"/>
      <c r="M12" s="54"/>
    </row>
    <row r="13" s="12" customFormat="1" ht="20.1" customHeight="1" spans="2:13">
      <c r="B13" s="20"/>
      <c r="C13" s="41" t="e">
        <f>VLOOKUP(A13,#REF!,4,FALSE)</f>
        <v>#REF!</v>
      </c>
      <c r="D13" s="20" t="e">
        <f>VLOOKUP(A13,#REF!,18,FALSE)</f>
        <v>#REF!</v>
      </c>
      <c r="E13" s="20" t="e">
        <f>VLOOKUP(A13,#REF!,5,FALSE)</f>
        <v>#REF!</v>
      </c>
      <c r="F13" s="20"/>
      <c r="G13" s="20"/>
      <c r="H13" s="20"/>
      <c r="I13" s="20"/>
      <c r="J13" s="54" t="e">
        <f>折标!F13</f>
        <v>#N/A</v>
      </c>
      <c r="K13" s="54" t="e">
        <f>折标!G13</f>
        <v>#N/A</v>
      </c>
      <c r="L13" s="54"/>
      <c r="M13" s="54"/>
    </row>
    <row r="14" s="12" customFormat="1" ht="20.1" customHeight="1" spans="2:13">
      <c r="B14" s="20"/>
      <c r="C14" s="41" t="e">
        <f>VLOOKUP(A14,#REF!,4,FALSE)</f>
        <v>#REF!</v>
      </c>
      <c r="D14" s="20" t="e">
        <f>VLOOKUP(A14,#REF!,18,FALSE)</f>
        <v>#REF!</v>
      </c>
      <c r="E14" s="20" t="e">
        <f>VLOOKUP(A14,#REF!,5,FALSE)</f>
        <v>#REF!</v>
      </c>
      <c r="F14" s="20"/>
      <c r="G14" s="20"/>
      <c r="H14" s="20"/>
      <c r="I14" s="20"/>
      <c r="J14" s="54" t="e">
        <f>折标!F14</f>
        <v>#N/A</v>
      </c>
      <c r="K14" s="54" t="e">
        <f>折标!G14</f>
        <v>#N/A</v>
      </c>
      <c r="L14" s="54"/>
      <c r="M14" s="54"/>
    </row>
    <row r="15" s="12" customFormat="1" ht="20.1" customHeight="1" spans="2:13">
      <c r="B15" s="20"/>
      <c r="C15" s="41" t="e">
        <f>VLOOKUP(A15,#REF!,4,FALSE)</f>
        <v>#REF!</v>
      </c>
      <c r="D15" s="20" t="e">
        <f>VLOOKUP(A15,#REF!,18,FALSE)</f>
        <v>#REF!</v>
      </c>
      <c r="E15" s="20" t="e">
        <f>VLOOKUP(A15,#REF!,5,FALSE)</f>
        <v>#REF!</v>
      </c>
      <c r="F15" s="20"/>
      <c r="G15" s="20"/>
      <c r="H15" s="20"/>
      <c r="I15" s="20"/>
      <c r="J15" s="54" t="e">
        <f>折标!F15</f>
        <v>#N/A</v>
      </c>
      <c r="K15" s="54" t="e">
        <f>折标!G15</f>
        <v>#N/A</v>
      </c>
      <c r="L15" s="54"/>
      <c r="M15" s="54"/>
    </row>
    <row r="16" ht="18" customHeight="1"/>
    <row r="17" spans="3:5">
      <c r="C17" s="44" t="s">
        <v>121</v>
      </c>
      <c r="D17" s="45" t="s">
        <v>122</v>
      </c>
      <c r="E17" s="45" t="s">
        <v>123</v>
      </c>
    </row>
    <row r="18" spans="2:8">
      <c r="B18" s="6">
        <v>2020.1</v>
      </c>
      <c r="C18" s="44">
        <v>955730.31</v>
      </c>
      <c r="D18" s="46">
        <v>16829.305546245</v>
      </c>
      <c r="E18" s="46">
        <v>439548.334108615</v>
      </c>
      <c r="F18" s="6">
        <f>C18/10000</f>
        <v>95.573031</v>
      </c>
      <c r="G18" s="6">
        <f>D18/10000</f>
        <v>1.6829305546245</v>
      </c>
      <c r="H18" s="6">
        <f>E18/10000</f>
        <v>43.9548334108615</v>
      </c>
    </row>
    <row r="19" spans="3:8">
      <c r="C19" s="44">
        <v>796749.147142854</v>
      </c>
      <c r="D19" s="46">
        <v>10611.747492143</v>
      </c>
      <c r="E19" s="46">
        <v>413652.124556913</v>
      </c>
      <c r="F19" s="6">
        <f t="shared" ref="F19:F29" si="3">C19/10000</f>
        <v>79.6749147142854</v>
      </c>
      <c r="G19" s="6">
        <f t="shared" ref="G19:G29" si="4">D19/10000</f>
        <v>1.0611747492143</v>
      </c>
      <c r="H19" s="6">
        <f t="shared" ref="H19:H29" si="5">E19/10000</f>
        <v>41.3652124556913</v>
      </c>
    </row>
    <row r="20" spans="3:8">
      <c r="C20" s="44">
        <v>814290.640000001</v>
      </c>
      <c r="D20" s="46">
        <v>21449.1</v>
      </c>
      <c r="E20" s="46">
        <v>387833.5140952</v>
      </c>
      <c r="F20" s="6">
        <f t="shared" si="3"/>
        <v>81.4290640000001</v>
      </c>
      <c r="G20" s="6">
        <f t="shared" si="4"/>
        <v>2.14491</v>
      </c>
      <c r="H20" s="6">
        <f t="shared" si="5"/>
        <v>38.78335140952</v>
      </c>
    </row>
    <row r="21" spans="3:8">
      <c r="C21" s="44">
        <v>882060.61</v>
      </c>
      <c r="D21" s="46">
        <v>9832.507378</v>
      </c>
      <c r="E21" s="46">
        <v>542575.91859</v>
      </c>
      <c r="F21" s="6">
        <f t="shared" si="3"/>
        <v>88.206061</v>
      </c>
      <c r="G21" s="6">
        <f t="shared" si="4"/>
        <v>0.9832507378</v>
      </c>
      <c r="H21" s="6">
        <f t="shared" si="5"/>
        <v>54.257591859</v>
      </c>
    </row>
    <row r="22" spans="3:8">
      <c r="C22" s="44">
        <v>612553.96</v>
      </c>
      <c r="D22" s="46">
        <v>27538.47</v>
      </c>
      <c r="E22" s="46">
        <v>293714.66</v>
      </c>
      <c r="F22" s="6">
        <f t="shared" si="3"/>
        <v>61.255396</v>
      </c>
      <c r="G22" s="6">
        <f t="shared" si="4"/>
        <v>2.753847</v>
      </c>
      <c r="H22" s="6">
        <f t="shared" si="5"/>
        <v>29.371466</v>
      </c>
    </row>
    <row r="23" spans="3:8">
      <c r="C23" s="44">
        <v>910385.92</v>
      </c>
      <c r="D23" s="46">
        <v>20523.96</v>
      </c>
      <c r="E23" s="46">
        <v>345591.99</v>
      </c>
      <c r="F23" s="6">
        <f t="shared" si="3"/>
        <v>91.038592</v>
      </c>
      <c r="G23" s="6">
        <f t="shared" si="4"/>
        <v>2.052396</v>
      </c>
      <c r="H23" s="6">
        <f t="shared" si="5"/>
        <v>34.559199</v>
      </c>
    </row>
    <row r="24" spans="3:8">
      <c r="C24" s="44">
        <v>1031136.76</v>
      </c>
      <c r="D24" s="46">
        <v>25566.11</v>
      </c>
      <c r="E24" s="46">
        <v>357247.44</v>
      </c>
      <c r="F24" s="6">
        <f t="shared" si="3"/>
        <v>103.113676</v>
      </c>
      <c r="G24" s="6">
        <f t="shared" si="4"/>
        <v>2.556611</v>
      </c>
      <c r="H24" s="6">
        <f t="shared" si="5"/>
        <v>35.724744</v>
      </c>
    </row>
    <row r="25" spans="3:8">
      <c r="C25" s="44">
        <v>1049935.95</v>
      </c>
      <c r="D25" s="46">
        <v>20908.89</v>
      </c>
      <c r="E25" s="46">
        <v>442005.72</v>
      </c>
      <c r="F25" s="6">
        <f t="shared" si="3"/>
        <v>104.993595</v>
      </c>
      <c r="G25" s="6">
        <f t="shared" si="4"/>
        <v>2.090889</v>
      </c>
      <c r="H25" s="6">
        <f t="shared" si="5"/>
        <v>44.200572</v>
      </c>
    </row>
    <row r="26" ht="14.25" spans="3:13">
      <c r="C26" s="44">
        <v>1103513.03</v>
      </c>
      <c r="D26" s="46">
        <v>23138.1</v>
      </c>
      <c r="E26" s="47">
        <v>530433.79</v>
      </c>
      <c r="F26" s="6">
        <f t="shared" si="3"/>
        <v>110.351303</v>
      </c>
      <c r="G26" s="6">
        <f t="shared" si="4"/>
        <v>2.31381</v>
      </c>
      <c r="H26" s="6">
        <f t="shared" si="5"/>
        <v>53.043379</v>
      </c>
      <c r="I26"/>
      <c r="J26"/>
      <c r="K26"/>
      <c r="L26"/>
      <c r="M26"/>
    </row>
    <row r="27" ht="14.25" spans="3:13">
      <c r="C27" s="44">
        <v>1163197.99</v>
      </c>
      <c r="D27" s="46">
        <v>20122.11</v>
      </c>
      <c r="E27" s="47">
        <v>613913.93</v>
      </c>
      <c r="F27" s="6">
        <f t="shared" si="3"/>
        <v>116.319799</v>
      </c>
      <c r="G27" s="6">
        <f t="shared" si="4"/>
        <v>2.012211</v>
      </c>
      <c r="H27" s="6">
        <f t="shared" si="5"/>
        <v>61.391393</v>
      </c>
      <c r="I27" s="13"/>
      <c r="J27"/>
      <c r="K27"/>
      <c r="L27"/>
      <c r="M27"/>
    </row>
    <row r="28" ht="14.25" spans="3:13">
      <c r="C28" s="44">
        <v>1236935.07</v>
      </c>
      <c r="D28" s="46">
        <v>23624.56</v>
      </c>
      <c r="E28" s="47">
        <v>718726.53</v>
      </c>
      <c r="F28" s="6">
        <f t="shared" si="3"/>
        <v>123.693507</v>
      </c>
      <c r="G28" s="6">
        <f t="shared" si="4"/>
        <v>2.362456</v>
      </c>
      <c r="H28" s="6">
        <f t="shared" si="5"/>
        <v>71.872653</v>
      </c>
      <c r="I28" s="13"/>
      <c r="J28"/>
      <c r="K28"/>
      <c r="L28"/>
      <c r="M28"/>
    </row>
    <row r="29" ht="14.25" spans="3:13">
      <c r="C29" s="44">
        <v>769636.55</v>
      </c>
      <c r="D29" s="46">
        <v>17101.89</v>
      </c>
      <c r="E29" s="47">
        <v>847615.36</v>
      </c>
      <c r="F29" s="6">
        <f t="shared" si="3"/>
        <v>76.963655</v>
      </c>
      <c r="G29" s="6">
        <f t="shared" si="4"/>
        <v>1.710189</v>
      </c>
      <c r="H29" s="6">
        <f t="shared" si="5"/>
        <v>84.761536</v>
      </c>
      <c r="I29" s="13"/>
      <c r="J29"/>
      <c r="K29"/>
      <c r="L29"/>
      <c r="M29"/>
    </row>
    <row r="30" ht="14.25" spans="3:13">
      <c r="C30" s="44"/>
      <c r="D30" s="46"/>
      <c r="E30" s="47"/>
      <c r="F30" s="48">
        <f>SUM(F18:F29)</f>
        <v>1132.61259371429</v>
      </c>
      <c r="G30" s="48">
        <f t="shared" ref="G30:H30" si="6">SUM(G18:G29)</f>
        <v>23.7246750416388</v>
      </c>
      <c r="H30" s="48">
        <f t="shared" si="6"/>
        <v>593.285931135073</v>
      </c>
      <c r="I30" s="13"/>
      <c r="J30"/>
      <c r="K30"/>
      <c r="L30"/>
      <c r="M30"/>
    </row>
    <row r="31" ht="14.25" spans="3:13">
      <c r="C31" s="44"/>
      <c r="D31" s="46"/>
      <c r="E31" s="47"/>
      <c r="F31"/>
      <c r="G31"/>
      <c r="H31"/>
      <c r="I31"/>
      <c r="J31"/>
      <c r="K31"/>
      <c r="L31"/>
      <c r="M31"/>
    </row>
    <row r="32" ht="14.25" spans="3:13">
      <c r="C32" s="44"/>
      <c r="D32" s="46"/>
      <c r="E32" s="47"/>
      <c r="F32"/>
      <c r="G32"/>
      <c r="H32"/>
      <c r="I32"/>
      <c r="J32"/>
      <c r="K32"/>
      <c r="L32"/>
      <c r="M32"/>
    </row>
    <row r="33" ht="26.25" spans="1:13">
      <c r="A33" s="35" t="s">
        <v>106</v>
      </c>
      <c r="B33" s="36" t="s">
        <v>107</v>
      </c>
      <c r="C33" s="37" t="s">
        <v>108</v>
      </c>
      <c r="D33" s="36" t="s">
        <v>109</v>
      </c>
      <c r="E33" s="36" t="s">
        <v>110</v>
      </c>
      <c r="F33" s="32" t="s">
        <v>111</v>
      </c>
      <c r="G33" s="32" t="s">
        <v>112</v>
      </c>
      <c r="H33" s="32" t="s">
        <v>113</v>
      </c>
      <c r="I33" s="32" t="s">
        <v>114</v>
      </c>
      <c r="J33" s="49" t="s">
        <v>104</v>
      </c>
      <c r="K33" s="49" t="s">
        <v>4</v>
      </c>
      <c r="L33" s="49" t="s">
        <v>115</v>
      </c>
      <c r="M33" s="49" t="s">
        <v>4</v>
      </c>
    </row>
    <row r="34" spans="1:13">
      <c r="A34" s="12"/>
      <c r="B34" s="38" t="s">
        <v>116</v>
      </c>
      <c r="C34" s="20"/>
      <c r="D34" s="20"/>
      <c r="E34" s="20"/>
      <c r="F34" s="28">
        <f t="shared" ref="F34:I34" si="7">SUM(F35:F46)</f>
        <v>2184.437108</v>
      </c>
      <c r="G34" s="28">
        <f t="shared" si="7"/>
        <v>100</v>
      </c>
      <c r="H34" s="28">
        <f t="shared" si="7"/>
        <v>7354.358476604</v>
      </c>
      <c r="I34" s="28">
        <f t="shared" si="7"/>
        <v>100</v>
      </c>
      <c r="J34" s="50"/>
      <c r="K34" s="50"/>
      <c r="L34" s="50"/>
      <c r="M34" s="50"/>
    </row>
    <row r="35" spans="1:13">
      <c r="A35" s="12">
        <v>1</v>
      </c>
      <c r="B35" s="20" t="s">
        <v>117</v>
      </c>
      <c r="C35" s="39" t="str">
        <f>VLOOKUP(A35,'2020年'!A:R,4,FALSE)</f>
        <v>*电</v>
      </c>
      <c r="D35" s="20">
        <f>'2022年'!R3</f>
        <v>26946684.36</v>
      </c>
      <c r="E35" s="20" t="str">
        <f>VLOOKUP(A35,'2020年'!A:R,5,FALSE)</f>
        <v>kW·h</v>
      </c>
      <c r="F35" s="20">
        <f>G60</f>
        <v>1334.010165</v>
      </c>
      <c r="G35" s="20">
        <f>F35/$F$34*100</f>
        <v>61.0688291328917</v>
      </c>
      <c r="H35" s="20">
        <f t="shared" ref="H35:H37" si="8">D35*J35/1000</f>
        <v>3311.747507844</v>
      </c>
      <c r="I35" s="20">
        <f>H35/$H$34*100</f>
        <v>45.0310862379019</v>
      </c>
      <c r="J35" s="51">
        <v>0.1229</v>
      </c>
      <c r="K35" s="51">
        <f>折标!G35</f>
        <v>0</v>
      </c>
      <c r="L35" s="51"/>
      <c r="M35" s="51" t="s">
        <v>118</v>
      </c>
    </row>
    <row r="36" spans="1:13">
      <c r="A36" s="12">
        <v>2</v>
      </c>
      <c r="B36" s="20"/>
      <c r="C36" s="39" t="str">
        <f>VLOOKUP(A36,'2020年'!A:R,4,FALSE)</f>
        <v>*水</v>
      </c>
      <c r="D36" s="20">
        <f>'2022年'!R4</f>
        <v>76394</v>
      </c>
      <c r="E36" s="20" t="str">
        <f>VLOOKUP(A36,'2020年'!A:R,5,FALSE)</f>
        <v>t</v>
      </c>
      <c r="F36" s="20">
        <f>H60</f>
        <v>25.830918</v>
      </c>
      <c r="G36" s="20">
        <f t="shared" ref="G36:G37" si="9">F36/$F$34*100</f>
        <v>1.18249767436198</v>
      </c>
      <c r="H36" s="20">
        <f t="shared" si="8"/>
        <v>19.6408974</v>
      </c>
      <c r="I36" s="20">
        <f t="shared" ref="I36:I37" si="10">H36/$H$34*100</f>
        <v>0.267064727161213</v>
      </c>
      <c r="J36" s="51">
        <v>0.2571</v>
      </c>
      <c r="K36" s="51">
        <f>折标!G36</f>
        <v>0</v>
      </c>
      <c r="L36" s="52"/>
      <c r="M36" s="52" t="s">
        <v>119</v>
      </c>
    </row>
    <row r="37" spans="1:13">
      <c r="A37" s="12">
        <v>3</v>
      </c>
      <c r="B37" s="20"/>
      <c r="C37" s="39" t="str">
        <f>VLOOKUP(A37,'2020年'!A:R,4,FALSE)</f>
        <v>*天然气</v>
      </c>
      <c r="D37" s="20">
        <f>'2022年'!R5</f>
        <v>3312995.2</v>
      </c>
      <c r="E37" s="20" t="str">
        <f>VLOOKUP(A37,'2020年'!A:R,5,FALSE)</f>
        <v>m³</v>
      </c>
      <c r="F37" s="20">
        <f>I60</f>
        <v>824.596025</v>
      </c>
      <c r="G37" s="20">
        <f t="shared" si="9"/>
        <v>37.7486731927464</v>
      </c>
      <c r="H37" s="20">
        <f t="shared" si="8"/>
        <v>4022.97007136</v>
      </c>
      <c r="I37" s="20">
        <f t="shared" si="10"/>
        <v>54.7018490349368</v>
      </c>
      <c r="J37" s="51">
        <v>1.2143</v>
      </c>
      <c r="K37" s="51">
        <f>折标!G37</f>
        <v>0</v>
      </c>
      <c r="L37" s="53"/>
      <c r="M37" s="51" t="s">
        <v>120</v>
      </c>
    </row>
    <row r="38" spans="1:13">
      <c r="A38" s="12"/>
      <c r="B38" s="40"/>
      <c r="C38" s="41"/>
      <c r="D38" s="20"/>
      <c r="E38" s="42"/>
      <c r="F38" s="42"/>
      <c r="G38" s="42"/>
      <c r="H38" s="42"/>
      <c r="I38" s="42"/>
      <c r="J38" s="51">
        <f>折标!F38</f>
        <v>0</v>
      </c>
      <c r="K38" s="51">
        <f>折标!G38</f>
        <v>0</v>
      </c>
      <c r="L38" s="53"/>
      <c r="M38" s="51" t="s">
        <v>120</v>
      </c>
    </row>
    <row r="39" spans="1:13">
      <c r="A39" s="12"/>
      <c r="B39" s="40"/>
      <c r="C39" s="41"/>
      <c r="D39" s="20"/>
      <c r="E39" s="20"/>
      <c r="F39" s="20"/>
      <c r="G39" s="20"/>
      <c r="H39" s="20"/>
      <c r="I39" s="20"/>
      <c r="J39" s="51">
        <f>折标!F39</f>
        <v>0</v>
      </c>
      <c r="K39" s="51">
        <f>折标!G39</f>
        <v>0</v>
      </c>
      <c r="L39" s="51"/>
      <c r="M39" s="51" t="s">
        <v>119</v>
      </c>
    </row>
    <row r="40" spans="1:13">
      <c r="A40" s="12"/>
      <c r="B40" s="43"/>
      <c r="C40" s="41"/>
      <c r="D40" s="20"/>
      <c r="E40" s="20"/>
      <c r="F40" s="20"/>
      <c r="G40" s="20"/>
      <c r="H40" s="20"/>
      <c r="I40" s="20"/>
      <c r="J40" s="51">
        <f>折标!F40</f>
        <v>0</v>
      </c>
      <c r="K40" s="51">
        <f>折标!G40</f>
        <v>0</v>
      </c>
      <c r="L40" s="52"/>
      <c r="M40" s="52" t="s">
        <v>119</v>
      </c>
    </row>
    <row r="41" spans="1:13">
      <c r="A41" s="12"/>
      <c r="B41" s="20"/>
      <c r="C41" s="41" t="e">
        <f>VLOOKUP(A41,#REF!,4,FALSE)</f>
        <v>#REF!</v>
      </c>
      <c r="D41" s="20" t="e">
        <f>VLOOKUP(A41,#REF!,18,FALSE)</f>
        <v>#REF!</v>
      </c>
      <c r="E41" s="20" t="e">
        <f>VLOOKUP(A41,#REF!,5,FALSE)</f>
        <v>#REF!</v>
      </c>
      <c r="F41" s="20"/>
      <c r="G41" s="20"/>
      <c r="H41" s="20"/>
      <c r="I41" s="20"/>
      <c r="J41" s="54">
        <f>折标!F41</f>
        <v>0</v>
      </c>
      <c r="K41" s="54">
        <f>折标!G41</f>
        <v>0</v>
      </c>
      <c r="L41" s="54"/>
      <c r="M41" s="54"/>
    </row>
    <row r="42" spans="1:13">
      <c r="A42" s="12"/>
      <c r="B42" s="20"/>
      <c r="C42" s="41" t="e">
        <f>VLOOKUP(A42,#REF!,4,FALSE)</f>
        <v>#REF!</v>
      </c>
      <c r="D42" s="20" t="e">
        <f>VLOOKUP(A42,#REF!,18,FALSE)</f>
        <v>#REF!</v>
      </c>
      <c r="E42" s="20" t="e">
        <f>VLOOKUP(A42,#REF!,5,FALSE)</f>
        <v>#REF!</v>
      </c>
      <c r="F42" s="20"/>
      <c r="G42" s="20"/>
      <c r="H42" s="20"/>
      <c r="I42" s="20"/>
      <c r="J42" s="54">
        <f>折标!F42</f>
        <v>0</v>
      </c>
      <c r="K42" s="54">
        <f>折标!G42</f>
        <v>0</v>
      </c>
      <c r="L42" s="54"/>
      <c r="M42" s="54"/>
    </row>
    <row r="43" spans="1:13">
      <c r="A43" s="12"/>
      <c r="B43" s="20"/>
      <c r="C43" s="41" t="e">
        <f>VLOOKUP(A43,#REF!,4,FALSE)</f>
        <v>#REF!</v>
      </c>
      <c r="D43" s="20" t="e">
        <f>VLOOKUP(A43,#REF!,18,FALSE)</f>
        <v>#REF!</v>
      </c>
      <c r="E43" s="20" t="e">
        <f>VLOOKUP(A43,#REF!,5,FALSE)</f>
        <v>#REF!</v>
      </c>
      <c r="F43" s="20"/>
      <c r="G43" s="20"/>
      <c r="H43" s="20"/>
      <c r="I43" s="20"/>
      <c r="J43" s="54">
        <f>折标!F43</f>
        <v>0</v>
      </c>
      <c r="K43" s="54">
        <f>折标!G43</f>
        <v>0</v>
      </c>
      <c r="L43" s="54"/>
      <c r="M43" s="54"/>
    </row>
    <row r="44" spans="1:13">
      <c r="A44" s="12"/>
      <c r="B44" s="20"/>
      <c r="C44" s="41" t="e">
        <f>VLOOKUP(A44,#REF!,4,FALSE)</f>
        <v>#REF!</v>
      </c>
      <c r="D44" s="20" t="e">
        <f>VLOOKUP(A44,#REF!,18,FALSE)</f>
        <v>#REF!</v>
      </c>
      <c r="E44" s="20" t="e">
        <f>VLOOKUP(A44,#REF!,5,FALSE)</f>
        <v>#REF!</v>
      </c>
      <c r="F44" s="20"/>
      <c r="G44" s="20"/>
      <c r="H44" s="20"/>
      <c r="I44" s="20"/>
      <c r="J44" s="54">
        <f>折标!F44</f>
        <v>0</v>
      </c>
      <c r="K44" s="54">
        <f>折标!G44</f>
        <v>0</v>
      </c>
      <c r="L44" s="54"/>
      <c r="M44" s="54"/>
    </row>
    <row r="45" spans="1:13">
      <c r="A45" s="12"/>
      <c r="B45" s="20"/>
      <c r="C45" s="41" t="e">
        <f>VLOOKUP(A45,#REF!,4,FALSE)</f>
        <v>#REF!</v>
      </c>
      <c r="D45" s="20" t="e">
        <f>VLOOKUP(A45,#REF!,18,FALSE)</f>
        <v>#REF!</v>
      </c>
      <c r="E45" s="20" t="e">
        <f>VLOOKUP(A45,#REF!,5,FALSE)</f>
        <v>#REF!</v>
      </c>
      <c r="F45" s="20"/>
      <c r="G45" s="20"/>
      <c r="H45" s="20"/>
      <c r="I45" s="20"/>
      <c r="J45" s="54">
        <f>折标!F45</f>
        <v>0</v>
      </c>
      <c r="K45" s="54">
        <f>折标!G45</f>
        <v>0</v>
      </c>
      <c r="L45" s="54"/>
      <c r="M45" s="54"/>
    </row>
    <row r="46" spans="1:13">
      <c r="A46" s="12"/>
      <c r="B46" s="20"/>
      <c r="C46" s="41" t="e">
        <f>VLOOKUP(A46,#REF!,4,FALSE)</f>
        <v>#REF!</v>
      </c>
      <c r="D46" s="20" t="e">
        <f>VLOOKUP(A46,#REF!,18,FALSE)</f>
        <v>#REF!</v>
      </c>
      <c r="E46" s="20" t="e">
        <f>VLOOKUP(A46,#REF!,5,FALSE)</f>
        <v>#REF!</v>
      </c>
      <c r="F46" s="20"/>
      <c r="G46" s="20"/>
      <c r="H46" s="20"/>
      <c r="I46" s="20"/>
      <c r="J46" s="54">
        <f>折标!F46</f>
        <v>0</v>
      </c>
      <c r="K46" s="54">
        <f>折标!G46</f>
        <v>0</v>
      </c>
      <c r="L46" s="54"/>
      <c r="M46" s="54"/>
    </row>
    <row r="48" spans="4:9">
      <c r="D48" s="6">
        <v>743724.96</v>
      </c>
      <c r="E48" s="6">
        <v>16179.75</v>
      </c>
      <c r="F48" s="6">
        <v>879396.68</v>
      </c>
      <c r="G48" s="6">
        <f>D48/10000</f>
        <v>74.372496</v>
      </c>
      <c r="H48" s="6">
        <f t="shared" ref="H48:I48" si="11">E48/10000</f>
        <v>1.617975</v>
      </c>
      <c r="I48" s="6">
        <f t="shared" si="11"/>
        <v>87.939668</v>
      </c>
    </row>
    <row r="49" spans="4:9">
      <c r="D49" s="6">
        <v>568275.41</v>
      </c>
      <c r="E49" s="6">
        <v>14910.75</v>
      </c>
      <c r="F49" s="6">
        <v>518619.68</v>
      </c>
      <c r="G49" s="6">
        <f t="shared" ref="G49:G59" si="12">D49/10000</f>
        <v>56.827541</v>
      </c>
      <c r="H49" s="6">
        <f t="shared" ref="H49:H59" si="13">E49/10000</f>
        <v>1.491075</v>
      </c>
      <c r="I49" s="6">
        <f t="shared" ref="I49:I59" si="14">F49/10000</f>
        <v>51.861968</v>
      </c>
    </row>
    <row r="50" spans="4:9">
      <c r="D50" s="6">
        <v>1074733.43</v>
      </c>
      <c r="E50" s="6">
        <v>20122.11</v>
      </c>
      <c r="F50" s="6">
        <v>689002.45</v>
      </c>
      <c r="G50" s="6">
        <f t="shared" si="12"/>
        <v>107.473343</v>
      </c>
      <c r="H50" s="6">
        <f t="shared" si="13"/>
        <v>2.012211</v>
      </c>
      <c r="I50" s="6">
        <f t="shared" si="14"/>
        <v>68.900245</v>
      </c>
    </row>
    <row r="51" spans="4:9">
      <c r="D51" s="6">
        <v>1013783.08</v>
      </c>
      <c r="E51" s="6">
        <v>18468.18</v>
      </c>
      <c r="F51" s="6">
        <v>630771</v>
      </c>
      <c r="G51" s="6">
        <f t="shared" si="12"/>
        <v>101.378308</v>
      </c>
      <c r="H51" s="6">
        <f t="shared" si="13"/>
        <v>1.846818</v>
      </c>
      <c r="I51" s="6">
        <f t="shared" si="14"/>
        <v>63.0771</v>
      </c>
    </row>
    <row r="52" spans="4:9">
      <c r="D52" s="6">
        <v>1004417.99</v>
      </c>
      <c r="E52" s="6">
        <v>21090.78</v>
      </c>
      <c r="F52" s="6">
        <v>524292.32</v>
      </c>
      <c r="G52" s="6">
        <f t="shared" si="12"/>
        <v>100.441799</v>
      </c>
      <c r="H52" s="6">
        <f t="shared" si="13"/>
        <v>2.109078</v>
      </c>
      <c r="I52" s="6">
        <f t="shared" si="14"/>
        <v>52.429232</v>
      </c>
    </row>
    <row r="53" spans="4:9">
      <c r="D53" s="6">
        <v>951492.91</v>
      </c>
      <c r="E53" s="6">
        <v>22613.58</v>
      </c>
      <c r="F53" s="6">
        <v>463379.43</v>
      </c>
      <c r="G53" s="6">
        <f t="shared" si="12"/>
        <v>95.149291</v>
      </c>
      <c r="H53" s="6">
        <f t="shared" si="13"/>
        <v>2.261358</v>
      </c>
      <c r="I53" s="6">
        <f t="shared" si="14"/>
        <v>46.337943</v>
      </c>
    </row>
    <row r="54" spans="4:9">
      <c r="D54" s="6">
        <v>1221617.01</v>
      </c>
      <c r="E54" s="6">
        <v>25181.19</v>
      </c>
      <c r="F54" s="6">
        <v>623273.87</v>
      </c>
      <c r="G54" s="6">
        <f t="shared" si="12"/>
        <v>122.161701</v>
      </c>
      <c r="H54" s="6">
        <f t="shared" si="13"/>
        <v>2.518119</v>
      </c>
      <c r="I54" s="6">
        <f t="shared" si="14"/>
        <v>62.327387</v>
      </c>
    </row>
    <row r="55" spans="4:9">
      <c r="D55" s="6">
        <v>1287746.2</v>
      </c>
      <c r="E55" s="6">
        <v>26183.7</v>
      </c>
      <c r="F55" s="6">
        <v>678635.51</v>
      </c>
      <c r="G55" s="6">
        <f t="shared" si="12"/>
        <v>128.77462</v>
      </c>
      <c r="H55" s="6">
        <f t="shared" si="13"/>
        <v>2.61837</v>
      </c>
      <c r="I55" s="6">
        <f t="shared" si="14"/>
        <v>67.863551</v>
      </c>
    </row>
    <row r="56" spans="4:9">
      <c r="D56" s="6">
        <v>1393965.83</v>
      </c>
      <c r="E56" s="6">
        <v>24669.36</v>
      </c>
      <c r="F56" s="6">
        <v>795246.71</v>
      </c>
      <c r="G56" s="6">
        <f t="shared" si="12"/>
        <v>139.396583</v>
      </c>
      <c r="H56" s="6">
        <f t="shared" si="13"/>
        <v>2.466936</v>
      </c>
      <c r="I56" s="6">
        <f t="shared" si="14"/>
        <v>79.524671</v>
      </c>
    </row>
    <row r="57" spans="4:9">
      <c r="D57" s="6">
        <v>1448679.7</v>
      </c>
      <c r="E57" s="6">
        <v>30832.47</v>
      </c>
      <c r="F57" s="6">
        <v>758176.07</v>
      </c>
      <c r="G57" s="6">
        <f t="shared" si="12"/>
        <v>144.86797</v>
      </c>
      <c r="H57" s="6">
        <f t="shared" si="13"/>
        <v>3.083247</v>
      </c>
      <c r="I57" s="6">
        <f t="shared" si="14"/>
        <v>75.817607</v>
      </c>
    </row>
    <row r="58" spans="4:9">
      <c r="D58" s="6">
        <v>1242081.25</v>
      </c>
      <c r="E58" s="6">
        <v>18002.88</v>
      </c>
      <c r="F58" s="6">
        <v>706571.82</v>
      </c>
      <c r="G58" s="6">
        <f t="shared" si="12"/>
        <v>124.208125</v>
      </c>
      <c r="H58" s="6">
        <f t="shared" si="13"/>
        <v>1.800288</v>
      </c>
      <c r="I58" s="6">
        <f t="shared" si="14"/>
        <v>70.657182</v>
      </c>
    </row>
    <row r="59" spans="4:9">
      <c r="D59" s="6">
        <v>1389583.88</v>
      </c>
      <c r="E59" s="6">
        <v>20054.43</v>
      </c>
      <c r="F59" s="6">
        <v>978594.71</v>
      </c>
      <c r="G59" s="6">
        <f t="shared" si="12"/>
        <v>138.958388</v>
      </c>
      <c r="H59" s="6">
        <f t="shared" si="13"/>
        <v>2.005443</v>
      </c>
      <c r="I59" s="6">
        <f t="shared" si="14"/>
        <v>97.859471</v>
      </c>
    </row>
    <row r="60" spans="7:9">
      <c r="G60" s="6">
        <f>SUM(G48:G59)</f>
        <v>1334.010165</v>
      </c>
      <c r="H60" s="6">
        <f t="shared" ref="H60:I60" si="15">SUM(H48:H59)</f>
        <v>25.830918</v>
      </c>
      <c r="I60" s="6">
        <f t="shared" si="15"/>
        <v>824.596025</v>
      </c>
    </row>
  </sheetData>
  <mergeCells count="4">
    <mergeCell ref="B3:E3"/>
    <mergeCell ref="B34:E34"/>
    <mergeCell ref="B4:B6"/>
    <mergeCell ref="B35:B37"/>
  </mergeCell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36"/>
  <sheetViews>
    <sheetView workbookViewId="0">
      <selection activeCell="K15" sqref="K15"/>
    </sheetView>
  </sheetViews>
  <sheetFormatPr defaultColWidth="8.66666666666667" defaultRowHeight="13.5" outlineLevelCol="7"/>
  <cols>
    <col min="1" max="1" width="8.66666666666667" style="30"/>
    <col min="2" max="2" width="12" style="31" customWidth="1"/>
    <col min="3" max="3" width="8.66666666666667" style="31"/>
    <col min="4" max="4" width="14" style="31" customWidth="1"/>
    <col min="5" max="5" width="8.66666666666667" style="31"/>
    <col min="6" max="6" width="10.6666666666667" style="31" customWidth="1"/>
    <col min="7" max="7" width="11.3333333333333" style="31" customWidth="1"/>
    <col min="8" max="8" width="10.7666666666667" style="30" customWidth="1"/>
    <col min="9" max="16384" width="8.66666666666667" style="30"/>
  </cols>
  <sheetData>
    <row r="2" s="29" customFormat="1" ht="39.9" customHeight="1" spans="1:7">
      <c r="A2" s="18" t="s">
        <v>106</v>
      </c>
      <c r="B2" s="32" t="s">
        <v>107</v>
      </c>
      <c r="C2" s="32" t="s">
        <v>124</v>
      </c>
      <c r="D2" s="32" t="s">
        <v>109</v>
      </c>
      <c r="E2" s="32" t="s">
        <v>110</v>
      </c>
      <c r="F2" s="32" t="s">
        <v>113</v>
      </c>
      <c r="G2" s="32" t="s">
        <v>114</v>
      </c>
    </row>
    <row r="3" s="29" customFormat="1" ht="20.1" customHeight="1" spans="1:8">
      <c r="A3" s="18">
        <v>1</v>
      </c>
      <c r="B3" s="33" t="s">
        <v>19</v>
      </c>
      <c r="C3" s="28" t="str">
        <f>VLOOKUP(A3,'2020年'!$A:$R,4,FALSE)</f>
        <v>*电</v>
      </c>
      <c r="D3" s="28">
        <f>VLOOKUP(A3,'2022年'!$A:$R,18,FALSE)</f>
        <v>26946684.36</v>
      </c>
      <c r="E3" s="28" t="str">
        <f>VLOOKUP(A3,'2020年'!$A:$R,5,FALSE)</f>
        <v>kW·h</v>
      </c>
      <c r="F3" s="28">
        <f>D3/10000*H3</f>
        <v>3311.747507844</v>
      </c>
      <c r="G3" s="28">
        <f>F3/$F$3*100</f>
        <v>100</v>
      </c>
      <c r="H3" s="29">
        <v>1.229</v>
      </c>
    </row>
    <row r="4" s="29" customFormat="1" ht="20.1" customHeight="1" spans="1:8">
      <c r="A4" s="18">
        <v>9</v>
      </c>
      <c r="B4" s="28">
        <f>VLOOKUP(A4,'2020年'!$A:$R,3,FALSE)</f>
        <v>0</v>
      </c>
      <c r="C4" s="28" t="str">
        <f>VLOOKUP(A4,'2020年'!$A:$R,4,FALSE)</f>
        <v>G-单位产量电耗</v>
      </c>
      <c r="D4" s="28">
        <f>VLOOKUP(A4,'2022年'!$A:$R,18,FALSE)</f>
        <v>1671.9179540031</v>
      </c>
      <c r="E4" s="28" t="str">
        <f>VLOOKUP(A4,'2020年'!$A:$R,5,FALSE)</f>
        <v>kW·h/t</v>
      </c>
      <c r="F4" s="28">
        <f t="shared" ref="F4:F23" si="0">D4/10000*H4</f>
        <v>0.205478716546981</v>
      </c>
      <c r="G4" s="28">
        <f>F4/$F$3*100</f>
        <v>0.0062045405351796</v>
      </c>
      <c r="H4" s="29">
        <v>1.229</v>
      </c>
    </row>
    <row r="5" s="29" customFormat="1" ht="20.1" customHeight="1" spans="1:8">
      <c r="A5" s="18">
        <v>12</v>
      </c>
      <c r="B5" s="28">
        <f>VLOOKUP(A5,'2020年'!$A:$R,3,FALSE)</f>
        <v>0</v>
      </c>
      <c r="C5" s="28" t="str">
        <f>VLOOKUP(A5,'2020年'!$A:$R,4,FALSE)</f>
        <v>G-万元产值综合能耗</v>
      </c>
      <c r="D5" s="28">
        <f>VLOOKUP(A5,'2022年'!$A:$R,18,FALSE)</f>
        <v>0.114596788711211</v>
      </c>
      <c r="E5" s="28" t="str">
        <f>VLOOKUP(A5,'2020年'!$A:$R,5,FALSE)</f>
        <v>tce/万元</v>
      </c>
      <c r="F5" s="28">
        <f t="shared" si="0"/>
        <v>1.40839453326078e-5</v>
      </c>
      <c r="G5" s="28">
        <f t="shared" ref="G5:G15" si="1">F5/$F$3*100</f>
        <v>4.25272316178981e-7</v>
      </c>
      <c r="H5" s="29">
        <v>1.229</v>
      </c>
    </row>
    <row r="6" s="29" customFormat="1" ht="20.1" customHeight="1" spans="1:8">
      <c r="A6" s="18">
        <v>15</v>
      </c>
      <c r="B6" s="28">
        <f>VLOOKUP(A6,'2020年'!$A:$R,3,FALSE)</f>
        <v>0</v>
      </c>
      <c r="C6" s="28" t="str">
        <f>VLOOKUP(A6,'2020年'!$A:$R,4,FALSE)</f>
        <v>*水</v>
      </c>
      <c r="D6" s="28">
        <f>VLOOKUP(A6,'2022年'!$A:$R,18,FALSE)</f>
        <v>60550</v>
      </c>
      <c r="E6" s="28" t="str">
        <f>VLOOKUP(A6,'2020年'!$A:$R,5,FALSE)</f>
        <v>t</v>
      </c>
      <c r="F6" s="28">
        <f t="shared" si="0"/>
        <v>7.441595</v>
      </c>
      <c r="G6" s="28">
        <f t="shared" si="1"/>
        <v>0.224702969727442</v>
      </c>
      <c r="H6" s="29">
        <v>1.229</v>
      </c>
    </row>
    <row r="7" s="29" customFormat="1" ht="20.1" customHeight="1" spans="1:8">
      <c r="A7" s="18">
        <v>18</v>
      </c>
      <c r="B7" s="28">
        <f>VLOOKUP(A7,'2020年'!$A:$R,3,FALSE)</f>
        <v>0</v>
      </c>
      <c r="C7" s="28" t="str">
        <f>VLOOKUP(A7,'2020年'!$A:$R,4,FALSE)</f>
        <v>B-综合能耗</v>
      </c>
      <c r="D7" s="28">
        <f>VLOOKUP(A7,'2022年'!$A:$R,18,FALSE)</f>
        <v>6062.80468378788</v>
      </c>
      <c r="E7" s="28" t="str">
        <f>VLOOKUP(A7,'2020年'!$A:$R,5,FALSE)</f>
        <v>tce</v>
      </c>
      <c r="F7" s="28">
        <f t="shared" si="0"/>
        <v>0.74511869563753</v>
      </c>
      <c r="G7" s="28">
        <f t="shared" si="1"/>
        <v>0.0224992604017271</v>
      </c>
      <c r="H7" s="29">
        <v>1.229</v>
      </c>
    </row>
    <row r="8" s="29" customFormat="1" ht="20.1" customHeight="1" spans="1:8">
      <c r="A8" s="29">
        <v>21</v>
      </c>
      <c r="B8" s="28">
        <f>VLOOKUP(A8,'2020年'!$A:$R,3,FALSE)</f>
        <v>0</v>
      </c>
      <c r="C8" s="28" t="str">
        <f>VLOOKUP(A8,'2020年'!$A:$R,4,FALSE)</f>
        <v>B-单位产量水耗</v>
      </c>
      <c r="D8" s="28">
        <f>VLOOKUP(A8,'2022年'!$A:$R,18,FALSE)</f>
        <v>0.554262737242905</v>
      </c>
      <c r="E8" s="28" t="str">
        <f>VLOOKUP(A8,'2020年'!$A:$R,5,FALSE)</f>
        <v>t/t</v>
      </c>
      <c r="F8" s="28">
        <f t="shared" si="0"/>
        <v>6.8118890407153e-5</v>
      </c>
      <c r="G8" s="28">
        <f t="shared" si="1"/>
        <v>2.05688659071414e-6</v>
      </c>
      <c r="H8" s="29">
        <v>1.229</v>
      </c>
    </row>
    <row r="9" s="29" customFormat="1" ht="20.1" customHeight="1" spans="1:8">
      <c r="A9" s="29">
        <v>24</v>
      </c>
      <c r="B9" s="28" t="str">
        <f>VLOOKUP(A9,'2020年'!$A:$R,3,FALSE)</f>
        <v>差压熔炼（热工工序）</v>
      </c>
      <c r="C9" s="28" t="str">
        <f>VLOOKUP(A9,'2020年'!$A:$R,4,FALSE)</f>
        <v>*电</v>
      </c>
      <c r="D9" s="28">
        <f>VLOOKUP(A9,'2022年'!$A:$R,18,FALSE)</f>
        <v>3695571.76964873</v>
      </c>
      <c r="E9" s="28" t="str">
        <f>VLOOKUP(A9,'2020年'!$A:$R,5,FALSE)</f>
        <v>kW·h</v>
      </c>
      <c r="F9" s="28">
        <f t="shared" si="0"/>
        <v>454.185770489829</v>
      </c>
      <c r="G9" s="28">
        <f t="shared" si="1"/>
        <v>13.7143840046402</v>
      </c>
      <c r="H9" s="29">
        <v>1.229</v>
      </c>
    </row>
    <row r="10" s="29" customFormat="1" ht="20.1" customHeight="1" spans="1:8">
      <c r="A10" s="29">
        <v>27</v>
      </c>
      <c r="B10" s="28">
        <f>VLOOKUP(A10,'2020年'!$A:$R,3,FALSE)</f>
        <v>0</v>
      </c>
      <c r="C10" s="28" t="str">
        <f>VLOOKUP(A10,'2020年'!$A:$R,4,FALSE)</f>
        <v>B-单位产量电耗</v>
      </c>
      <c r="D10" s="28">
        <f>VLOOKUP(A10,'2022年'!$A:$R,18,FALSE)</f>
        <v>149.452402942477</v>
      </c>
      <c r="E10" s="28" t="str">
        <f>VLOOKUP(A10,'2020年'!$A:$R,5,FALSE)</f>
        <v>kW·h/t</v>
      </c>
      <c r="F10" s="28">
        <f t="shared" si="0"/>
        <v>0.0183677003216304</v>
      </c>
      <c r="G10" s="28">
        <f t="shared" si="1"/>
        <v>0.000554622605682523</v>
      </c>
      <c r="H10" s="29">
        <v>1.229</v>
      </c>
    </row>
    <row r="11" s="29" customFormat="1" ht="20.1" customHeight="1" spans="1:8">
      <c r="A11" s="29">
        <v>30</v>
      </c>
      <c r="B11" s="28">
        <f>VLOOKUP(A11,'2020年'!$A:$R,3,FALSE)</f>
        <v>0</v>
      </c>
      <c r="C11" s="28" t="str">
        <f>VLOOKUP(A11,'2020年'!$A:$R,4,FALSE)</f>
        <v>*水</v>
      </c>
      <c r="D11" s="28">
        <f>VLOOKUP(A11,'2022年'!$A:$R,18,FALSE)</f>
        <v>54771</v>
      </c>
      <c r="E11" s="28" t="str">
        <f>VLOOKUP(A11,'2020年'!$A:$R,5,FALSE)</f>
        <v>t</v>
      </c>
      <c r="F11" s="28">
        <f t="shared" si="0"/>
        <v>6.7313559</v>
      </c>
      <c r="G11" s="28">
        <f t="shared" si="1"/>
        <v>0.20325691750523</v>
      </c>
      <c r="H11" s="29">
        <v>1.229</v>
      </c>
    </row>
    <row r="12" s="29" customFormat="1" ht="20.1" customHeight="1" spans="1:8">
      <c r="A12" s="29">
        <v>27</v>
      </c>
      <c r="B12" s="28">
        <f>VLOOKUP(A12,'2020年'!$A:$R,3,FALSE)</f>
        <v>0</v>
      </c>
      <c r="C12" s="28" t="str">
        <f>VLOOKUP(A12,'2020年'!$A:$R,4,FALSE)</f>
        <v>B-单位产量电耗</v>
      </c>
      <c r="D12" s="28">
        <f>VLOOKUP(A12,'2022年'!$A:$R,18,FALSE)</f>
        <v>149.452402942477</v>
      </c>
      <c r="E12" s="28" t="str">
        <f>VLOOKUP(A12,'2020年'!$A:$R,5,FALSE)</f>
        <v>kW·h/t</v>
      </c>
      <c r="F12" s="28">
        <f t="shared" si="0"/>
        <v>0.0183677003216304</v>
      </c>
      <c r="G12" s="28">
        <f t="shared" si="1"/>
        <v>0.000554622605682523</v>
      </c>
      <c r="H12" s="29">
        <v>1.229</v>
      </c>
    </row>
    <row r="13" s="29" customFormat="1" ht="20.1" customHeight="1" spans="1:8">
      <c r="A13" s="29">
        <v>33</v>
      </c>
      <c r="B13" s="28">
        <f>VLOOKUP(A13,'2020年'!$A:$R,3,FALSE)</f>
        <v>0</v>
      </c>
      <c r="C13" s="28" t="str">
        <f>VLOOKUP(A13,'2020年'!$A:$R,4,FALSE)</f>
        <v>B-单位产量电耗</v>
      </c>
      <c r="D13" s="28">
        <f>VLOOKUP(A13,'2022年'!$A:$R,18,FALSE)</f>
        <v>280.469554224413</v>
      </c>
      <c r="E13" s="28" t="str">
        <f>VLOOKUP(A13,'2020年'!$A:$R,5,FALSE)</f>
        <v>kW·h/t</v>
      </c>
      <c r="F13" s="28">
        <f t="shared" si="0"/>
        <v>0.0344697082141803</v>
      </c>
      <c r="G13" s="28">
        <f t="shared" si="1"/>
        <v>0.00104083140796626</v>
      </c>
      <c r="H13" s="29">
        <v>1.229</v>
      </c>
    </row>
    <row r="14" s="29" customFormat="1" ht="20.1" customHeight="1" spans="1:8">
      <c r="A14" s="29">
        <v>36</v>
      </c>
      <c r="B14" s="28" t="str">
        <f>VLOOKUP(A14,'2020年'!$A:$R,3,FALSE)</f>
        <v>锯钻（热工工序）</v>
      </c>
      <c r="C14" s="28" t="str">
        <f>VLOOKUP(A14,'2020年'!$A:$R,4,FALSE)</f>
        <v>*电</v>
      </c>
      <c r="D14" s="28">
        <f>VLOOKUP(A14,'2022年'!$A:$R,18,FALSE)</f>
        <v>2589333.41996133</v>
      </c>
      <c r="E14" s="28" t="str">
        <f>VLOOKUP(A14,'2020年'!$A:$R,5,FALSE)</f>
        <v>kW·h</v>
      </c>
      <c r="F14" s="28">
        <f t="shared" si="0"/>
        <v>318.229077313247</v>
      </c>
      <c r="G14" s="28">
        <f t="shared" si="1"/>
        <v>9.60909841585175</v>
      </c>
      <c r="H14" s="29">
        <v>1.229</v>
      </c>
    </row>
    <row r="15" s="29" customFormat="1" ht="20.1" customHeight="1" spans="1:8">
      <c r="A15" s="29">
        <v>39</v>
      </c>
      <c r="B15" s="28" t="str">
        <f>VLOOKUP(A15,'2020年'!$A:$R,3,FALSE)</f>
        <v>X光（热工工序）</v>
      </c>
      <c r="C15" s="28" t="str">
        <f>VLOOKUP(A15,'2020年'!$A:$R,4,FALSE)</f>
        <v>*电</v>
      </c>
      <c r="D15" s="28">
        <f>VLOOKUP(A15,'2022年'!$A:$R,18,FALSE)</f>
        <v>1055028.99371046</v>
      </c>
      <c r="E15" s="28" t="str">
        <f>VLOOKUP(A15,'2020年'!$A:$R,5,FALSE)</f>
        <v>kW·h</v>
      </c>
      <c r="F15" s="28">
        <f t="shared" si="0"/>
        <v>129.663063327015</v>
      </c>
      <c r="G15" s="28">
        <f t="shared" si="1"/>
        <v>3.91524604517414</v>
      </c>
      <c r="H15" s="29">
        <v>1.229</v>
      </c>
    </row>
    <row r="16" ht="18" customHeight="1" spans="3:6">
      <c r="C16" s="28" t="e">
        <f>VLOOKUP(A16,#REF!,4,FALSE)</f>
        <v>#REF!</v>
      </c>
      <c r="D16" s="28" t="e">
        <f>VLOOKUP(A16,#REF!,18,FALSE)</f>
        <v>#REF!</v>
      </c>
      <c r="E16" s="28" t="e">
        <f>VLOOKUP(A16,#REF!,5,FALSE)</f>
        <v>#REF!</v>
      </c>
      <c r="F16" s="28" t="e">
        <f t="shared" si="0"/>
        <v>#REF!</v>
      </c>
    </row>
    <row r="17" spans="3:6">
      <c r="C17" s="28" t="e">
        <f>VLOOKUP(A17,#REF!,4,FALSE)</f>
        <v>#REF!</v>
      </c>
      <c r="D17" s="28" t="e">
        <f>VLOOKUP(A17,#REF!,18,FALSE)</f>
        <v>#REF!</v>
      </c>
      <c r="E17" s="28" t="e">
        <f>VLOOKUP(A17,#REF!,5,FALSE)</f>
        <v>#REF!</v>
      </c>
      <c r="F17" s="28" t="e">
        <f t="shared" si="0"/>
        <v>#REF!</v>
      </c>
    </row>
    <row r="18" spans="3:6">
      <c r="C18" s="28" t="e">
        <f>VLOOKUP(A18,#REF!,4,FALSE)</f>
        <v>#REF!</v>
      </c>
      <c r="D18" s="28" t="e">
        <f>VLOOKUP(A18,#REF!,18,FALSE)</f>
        <v>#REF!</v>
      </c>
      <c r="E18" s="28" t="e">
        <f>VLOOKUP(A18,#REF!,5,FALSE)</f>
        <v>#REF!</v>
      </c>
      <c r="F18" s="28" t="e">
        <f t="shared" si="0"/>
        <v>#REF!</v>
      </c>
    </row>
    <row r="19" spans="3:6">
      <c r="C19" s="28" t="e">
        <f>VLOOKUP(A19,#REF!,4,FALSE)</f>
        <v>#REF!</v>
      </c>
      <c r="D19" s="28" t="e">
        <f>VLOOKUP(A19,#REF!,18,FALSE)</f>
        <v>#REF!</v>
      </c>
      <c r="E19" s="28" t="e">
        <f>VLOOKUP(A19,#REF!,5,FALSE)</f>
        <v>#REF!</v>
      </c>
      <c r="F19" s="28" t="e">
        <f t="shared" si="0"/>
        <v>#REF!</v>
      </c>
    </row>
    <row r="20" spans="3:6">
      <c r="C20" s="28" t="e">
        <f>VLOOKUP(A20,#REF!,4,FALSE)</f>
        <v>#REF!</v>
      </c>
      <c r="D20" s="28" t="e">
        <f>VLOOKUP(A20,#REF!,18,FALSE)</f>
        <v>#REF!</v>
      </c>
      <c r="E20" s="28" t="e">
        <f>VLOOKUP(A20,#REF!,5,FALSE)</f>
        <v>#REF!</v>
      </c>
      <c r="F20" s="28" t="e">
        <f t="shared" si="0"/>
        <v>#REF!</v>
      </c>
    </row>
    <row r="21" spans="3:6">
      <c r="C21" s="28" t="e">
        <f>VLOOKUP(A21,#REF!,4,FALSE)</f>
        <v>#REF!</v>
      </c>
      <c r="D21" s="28" t="e">
        <f>VLOOKUP(A21,#REF!,18,FALSE)</f>
        <v>#REF!</v>
      </c>
      <c r="E21" s="28" t="e">
        <f>VLOOKUP(A21,#REF!,5,FALSE)</f>
        <v>#REF!</v>
      </c>
      <c r="F21" s="28" t="e">
        <f t="shared" si="0"/>
        <v>#REF!</v>
      </c>
    </row>
    <row r="22" spans="3:6">
      <c r="C22" s="28" t="e">
        <f>VLOOKUP(A22,#REF!,4,FALSE)</f>
        <v>#REF!</v>
      </c>
      <c r="D22" s="28" t="e">
        <f>VLOOKUP(A22,#REF!,18,FALSE)</f>
        <v>#REF!</v>
      </c>
      <c r="E22" s="28" t="e">
        <f>VLOOKUP(A22,#REF!,5,FALSE)</f>
        <v>#REF!</v>
      </c>
      <c r="F22" s="28" t="e">
        <f t="shared" si="0"/>
        <v>#REF!</v>
      </c>
    </row>
    <row r="23" spans="3:6">
      <c r="C23" s="28" t="e">
        <f>VLOOKUP(A23,#REF!,4,FALSE)</f>
        <v>#REF!</v>
      </c>
      <c r="D23" s="28" t="e">
        <f>VLOOKUP(A23,#REF!,18,FALSE)</f>
        <v>#REF!</v>
      </c>
      <c r="E23" s="28" t="e">
        <f>VLOOKUP(A23,#REF!,5,FALSE)</f>
        <v>#REF!</v>
      </c>
      <c r="F23" s="28" t="e">
        <f t="shared" si="0"/>
        <v>#REF!</v>
      </c>
    </row>
    <row r="24" spans="6:6">
      <c r="F24" s="31">
        <f>SUM(F3:F6)</f>
        <v>3319.39459564449</v>
      </c>
    </row>
    <row r="28" spans="2:7">
      <c r="B28" s="30"/>
      <c r="C28" s="30"/>
      <c r="D28" s="30"/>
      <c r="E28" s="30"/>
      <c r="F28" s="30"/>
      <c r="G28" s="30"/>
    </row>
    <row r="29" spans="2:7">
      <c r="B29" s="30"/>
      <c r="C29" s="30"/>
      <c r="D29" s="30"/>
      <c r="E29" s="30"/>
      <c r="F29" s="30"/>
      <c r="G29" s="30"/>
    </row>
    <row r="30" spans="2:7">
      <c r="B30" s="30"/>
      <c r="C30" s="30"/>
      <c r="D30" s="30"/>
      <c r="E30" s="30"/>
      <c r="F30" s="30"/>
      <c r="G30" s="30"/>
    </row>
    <row r="31" spans="2:7">
      <c r="B31" s="30"/>
      <c r="C31" s="30"/>
      <c r="D31" s="30"/>
      <c r="E31" s="30"/>
      <c r="F31" s="30"/>
      <c r="G31" s="30"/>
    </row>
    <row r="32" spans="2:7">
      <c r="B32" s="30"/>
      <c r="C32" s="30"/>
      <c r="D32" s="30"/>
      <c r="E32" s="30"/>
      <c r="F32" s="30"/>
      <c r="G32" s="30"/>
    </row>
    <row r="33" s="30" customFormat="1"/>
    <row r="34" s="30" customFormat="1"/>
    <row r="35" s="30" customFormat="1"/>
    <row r="36" s="30" customFormat="1"/>
  </sheetData>
  <conditionalFormatting sqref="G4:G1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{edfa2079-4db7-479d-895e-5cbab7a61504}</x14:id>
        </ext>
      </extLst>
    </cfRule>
  </conditionalFormatting>
  <pageMargins left="0.699305555555556" right="0.699305555555556" top="0.75" bottom="0.75" header="0.3" footer="0.3"/>
  <pageSetup paperSize="9" orientation="portrait" horizontalDpi="300" verticalDpi="300"/>
  <headerFooter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fa2079-4db7-479d-895e-5cbab7a615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G4:G15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9"/>
  <sheetViews>
    <sheetView workbookViewId="0">
      <selection activeCell="B2" sqref="B2:B3"/>
    </sheetView>
  </sheetViews>
  <sheetFormatPr defaultColWidth="8.66666666666667" defaultRowHeight="13.5" outlineLevelCol="4"/>
  <cols>
    <col min="1" max="2" width="8.66666666666667" style="5"/>
    <col min="3" max="5" width="12.6666666666667" style="5" customWidth="1"/>
    <col min="6" max="16384" width="8.66666666666667" style="5"/>
  </cols>
  <sheetData>
    <row r="1" ht="20.1" customHeight="1"/>
    <row r="2" ht="20.1" customHeight="1" spans="2:5">
      <c r="B2" s="24" t="s">
        <v>125</v>
      </c>
      <c r="C2" s="25"/>
      <c r="D2" s="25"/>
      <c r="E2" s="25"/>
    </row>
    <row r="3" ht="20.1" customHeight="1" spans="2:5">
      <c r="B3" s="24"/>
      <c r="C3" s="25"/>
      <c r="D3" s="26"/>
      <c r="E3" s="25"/>
    </row>
    <row r="4" ht="20.1" customHeight="1" spans="2:5">
      <c r="B4" s="18" t="s">
        <v>126</v>
      </c>
      <c r="C4" s="27">
        <v>1020.59</v>
      </c>
      <c r="D4" s="28"/>
      <c r="E4" s="28"/>
    </row>
    <row r="5" ht="20.1" customHeight="1" spans="2:5">
      <c r="B5" s="18" t="s">
        <v>127</v>
      </c>
      <c r="C5" s="27">
        <v>418.62</v>
      </c>
      <c r="D5" s="28"/>
      <c r="E5" s="28"/>
    </row>
    <row r="6" ht="20.1" customHeight="1" spans="2:5">
      <c r="B6" s="18" t="s">
        <v>128</v>
      </c>
      <c r="C6" s="27">
        <v>629.8</v>
      </c>
      <c r="D6" s="28"/>
      <c r="E6" s="28"/>
    </row>
    <row r="7" ht="20.1" customHeight="1" spans="2:5">
      <c r="B7" s="18" t="s">
        <v>129</v>
      </c>
      <c r="C7" s="27">
        <v>802.46</v>
      </c>
      <c r="D7" s="28"/>
      <c r="E7" s="28"/>
    </row>
    <row r="8" ht="20.1" customHeight="1" spans="2:5">
      <c r="B8" s="18" t="s">
        <v>130</v>
      </c>
      <c r="C8" s="27">
        <v>531.56</v>
      </c>
      <c r="D8" s="28"/>
      <c r="E8" s="28"/>
    </row>
    <row r="9" ht="20.1" customHeight="1" spans="2:5">
      <c r="B9" s="18" t="s">
        <v>131</v>
      </c>
      <c r="C9" s="27">
        <v>914.97</v>
      </c>
      <c r="D9" s="28"/>
      <c r="E9" s="28"/>
    </row>
    <row r="10" ht="20.1" customHeight="1" spans="2:5">
      <c r="B10" s="18" t="s">
        <v>132</v>
      </c>
      <c r="C10" s="27">
        <v>1007.48</v>
      </c>
      <c r="D10" s="28"/>
      <c r="E10" s="28"/>
    </row>
    <row r="11" ht="20.1" customHeight="1" spans="2:5">
      <c r="B11" s="18" t="s">
        <v>133</v>
      </c>
      <c r="C11" s="27">
        <v>1139.09</v>
      </c>
      <c r="D11" s="28"/>
      <c r="E11" s="28"/>
    </row>
    <row r="12" ht="20.1" customHeight="1" spans="2:5">
      <c r="B12" s="18" t="s">
        <v>134</v>
      </c>
      <c r="C12" s="27">
        <v>1056.9</v>
      </c>
      <c r="D12" s="28"/>
      <c r="E12" s="28"/>
    </row>
    <row r="13" ht="20.1" customHeight="1" spans="2:5">
      <c r="B13" s="18" t="s">
        <v>135</v>
      </c>
      <c r="C13" s="27">
        <v>1635.317</v>
      </c>
      <c r="D13" s="28"/>
      <c r="E13" s="28"/>
    </row>
    <row r="14" ht="20.1" customHeight="1" spans="2:5">
      <c r="B14" s="18" t="s">
        <v>136</v>
      </c>
      <c r="C14" s="27">
        <v>1661.3</v>
      </c>
      <c r="D14" s="28"/>
      <c r="E14" s="28"/>
    </row>
    <row r="15" ht="20.1" customHeight="1" spans="2:5">
      <c r="B15" s="18" t="s">
        <v>137</v>
      </c>
      <c r="C15" s="27">
        <v>1479.27</v>
      </c>
      <c r="D15" s="28"/>
      <c r="E15" s="28"/>
    </row>
    <row r="16" ht="20.1" customHeight="1" spans="2:5">
      <c r="B16" s="18" t="s">
        <v>138</v>
      </c>
      <c r="C16" s="27">
        <v>12297.357</v>
      </c>
      <c r="D16" s="28"/>
      <c r="E16" s="28"/>
    </row>
    <row r="17" ht="20.1" customHeight="1"/>
    <row r="18" ht="20.1" customHeight="1"/>
    <row r="19" ht="20.1" customHeight="1"/>
  </sheetData>
  <mergeCells count="1">
    <mergeCell ref="B2:B3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2020年</vt:lpstr>
      <vt:lpstr>2021年</vt:lpstr>
      <vt:lpstr>2022年</vt:lpstr>
      <vt:lpstr>2023年</vt:lpstr>
      <vt:lpstr>2024年</vt:lpstr>
      <vt:lpstr>折标</vt:lpstr>
      <vt:lpstr>ZB-1</vt:lpstr>
      <vt:lpstr>ZB-2</vt:lpstr>
      <vt:lpstr>3</vt:lpstr>
      <vt:lpstr>4</vt:lpstr>
      <vt:lpstr>标准</vt:lpstr>
      <vt:lpstr>EP图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杨亮亮</dc:creator>
  <cp:lastModifiedBy>WPS_1624765811</cp:lastModifiedBy>
  <dcterms:created xsi:type="dcterms:W3CDTF">2015-06-05T18:17:00Z</dcterms:created>
  <dcterms:modified xsi:type="dcterms:W3CDTF">2025-01-07T07:05:49Z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E6696C8E5DC24790B6ED081AF6B10F12_13</vt:lpwstr>
  </property>
  <property fmtid="{D5CDD505-2E9C-101B-9397-08002B2CF9AE}" pid="4" name="KSOReadingLayout">
    <vt:bool>true</vt:bool>
  </property>
</Properties>
</file>